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unlimit\excl\"/>
    </mc:Choice>
  </mc:AlternateContent>
  <xr:revisionPtr revIDLastSave="0" documentId="13_ncr:1_{30BC9608-3AAC-438F-AF53-9EE345749C7A}" xr6:coauthVersionLast="45" xr6:coauthVersionMax="47" xr10:uidLastSave="{00000000-0000-0000-0000-000000000000}"/>
  <bookViews>
    <workbookView minimized="1" xWindow="1290" yWindow="0" windowWidth="19200" windowHeight="10920" xr2:uid="{00000000-000D-0000-FFFF-FFFF00000000}"/>
  </bookViews>
  <sheets>
    <sheet name="plan saling" sheetId="3" r:id="rId1"/>
    <sheet name="VARIATION" sheetId="1" r:id="rId2"/>
    <sheet name="CDMVT" sheetId="2" r:id="rId3"/>
    <sheet name="DV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4" l="1"/>
  <c r="B11" i="4"/>
  <c r="F17" i="3"/>
  <c r="C13" i="3"/>
  <c r="C12" i="3"/>
  <c r="C9" i="3"/>
  <c r="C8" i="3"/>
  <c r="C14" i="3" l="1"/>
  <c r="D12" i="3" s="1"/>
  <c r="E14" i="3" s="1"/>
  <c r="D13" i="3" s="1"/>
  <c r="D14" i="3" s="1"/>
  <c r="F10" i="3"/>
  <c r="B22" i="3" s="1"/>
  <c r="F14" i="3"/>
  <c r="E22" i="3" s="1"/>
  <c r="C10" i="3"/>
  <c r="D8" i="3" s="1"/>
  <c r="E10" i="3" s="1"/>
  <c r="D9" i="3" s="1"/>
  <c r="D10" i="3" s="1"/>
  <c r="B16" i="3"/>
  <c r="G7" i="2"/>
  <c r="G8" i="2" s="1"/>
  <c r="B7" i="2"/>
  <c r="B8" i="2" s="1"/>
  <c r="B42" i="1"/>
  <c r="K20" i="3"/>
  <c r="P10" i="3"/>
  <c r="P7" i="3"/>
  <c r="C16" i="3" l="1"/>
  <c r="C19" i="3"/>
  <c r="F19" i="3" s="1"/>
  <c r="D16" i="3"/>
  <c r="C17" i="3"/>
  <c r="G19" i="3"/>
  <c r="K8" i="3"/>
  <c r="K14" i="3"/>
  <c r="L17" i="3" s="1"/>
  <c r="M10" i="3"/>
  <c r="L14" i="3"/>
  <c r="B21" i="3" l="1"/>
  <c r="G22" i="3" s="1"/>
  <c r="B17" i="3"/>
  <c r="K10" i="3"/>
  <c r="B24" i="3" l="1"/>
  <c r="D22" i="3"/>
  <c r="C22" i="3"/>
  <c r="K5" i="3"/>
  <c r="K7" i="3" s="1"/>
  <c r="W2" i="3" s="1"/>
  <c r="L5" i="3"/>
  <c r="J5" i="3"/>
  <c r="B63" i="3"/>
  <c r="B62" i="3"/>
  <c r="N7" i="3" l="1"/>
  <c r="B65" i="3"/>
  <c r="L7" i="3"/>
  <c r="U2" i="3" s="1"/>
  <c r="M7" i="3" l="1"/>
  <c r="V2" i="3" s="1"/>
  <c r="B51" i="1"/>
  <c r="B43" i="1" s="1"/>
  <c r="C45" i="1" s="1"/>
  <c r="B45" i="1" l="1"/>
  <c r="B49" i="1" s="1"/>
  <c r="L10" i="3"/>
  <c r="K12" i="3" s="1"/>
  <c r="K17" i="3" s="1"/>
  <c r="B47" i="1" l="1"/>
  <c r="C49" i="1" s="1"/>
  <c r="D49" i="1"/>
  <c r="L12" i="3"/>
  <c r="M17" i="3"/>
  <c r="U3" i="3" s="1"/>
  <c r="V3" i="3" l="1"/>
  <c r="K19" i="3" s="1"/>
  <c r="W3" i="3" s="1"/>
</calcChain>
</file>

<file path=xl/sharedStrings.xml><?xml version="1.0" encoding="utf-8"?>
<sst xmlns="http://schemas.openxmlformats.org/spreadsheetml/2006/main" count="464" uniqueCount="68">
  <si>
    <t>C</t>
  </si>
  <si>
    <t>D</t>
  </si>
  <si>
    <t>M</t>
  </si>
  <si>
    <t>V</t>
  </si>
  <si>
    <t>T</t>
  </si>
  <si>
    <t>E</t>
  </si>
  <si>
    <t>W</t>
  </si>
  <si>
    <t>TODAY</t>
  </si>
  <si>
    <t>LAT</t>
  </si>
  <si>
    <t>N</t>
  </si>
  <si>
    <t>A</t>
  </si>
  <si>
    <t>B</t>
  </si>
  <si>
    <t>LONG</t>
  </si>
  <si>
    <t>PLAN SALING</t>
  </si>
  <si>
    <t>IF(OR(AND(E2="N",E5="N"),AND(E2="S",E5="S")),D2-D5,D5+D2)</t>
  </si>
  <si>
    <t>LAT A</t>
  </si>
  <si>
    <t>LAT B</t>
  </si>
  <si>
    <r>
      <rPr>
        <sz val="11"/>
        <color theme="1"/>
        <rFont val="Times New Roman"/>
        <family val="1"/>
      </rPr>
      <t xml:space="preserve">∆ </t>
    </r>
    <r>
      <rPr>
        <sz val="11"/>
        <color theme="1"/>
        <rFont val="Calibri"/>
        <family val="2"/>
      </rPr>
      <t>LAT</t>
    </r>
  </si>
  <si>
    <t>LONG A</t>
  </si>
  <si>
    <t>LONG B</t>
  </si>
  <si>
    <t>IF(OR(AND(C2&gt;=C5,E2="N"),AND(C2&gt;=C5,E2="N"),AND(C2&gt;=C5,E2="S"),AND(C2&gt;=C5,E5="S")),"S","N")</t>
  </si>
  <si>
    <t>IF(OR(AND(C8&lt;=C9,E8="N",E9="N"),AND(C8&gt;=C9, E8=" N", E9=" N"), "S", "N"))</t>
  </si>
  <si>
    <t>IF(AND(OR(B4="red",B4="blue"),C4="small"),"x","")</t>
  </si>
  <si>
    <t>VLOOKUP(E3,B3:C7,2,0)</t>
  </si>
  <si>
    <t>IF(E3="Red",C3,IF(E3="Blue",C4,IF(E3="Green",C5,IF(E3="Orange",C6,IF(E3="Purple",C7)))))</t>
  </si>
  <si>
    <t>SWITCH(C5,1,"Poor",2,"OK",3,"Good","??")</t>
  </si>
  <si>
    <t>SWITCH(TRUE,A1&gt;=1000,"Gold",A1&gt;=500,"Silver","Bronze")</t>
  </si>
  <si>
    <t>IFS(D5&lt;60,"F",D5&lt;70,"D",D5&lt;80,"C",D5&lt;90,"B",D5&gt;=90,"A")</t>
  </si>
  <si>
    <t>IF(AND(J3&gt;=0,J3&lt;10),”ضعیف”,IF(AND(J3&gt;=10,J3&lt;15),”متوسط”,IF(AND(J3&gt;=15,J3&lt;=20),”عالی”)))</t>
  </si>
  <si>
    <t>IF(OR(D31="Accounting", D31="Financial Reporting", D31="Planning &amp; Budgeting"), "Finance", "Other")</t>
  </si>
  <si>
    <t>IF(AND(E53&gt;=70, F53&gt;=70, G53&gt;=70), "Pass", "Fail")</t>
  </si>
  <si>
    <t>IF(E107&lt;60, "F", IF(E107&lt;70, "D", IF(E107&lt;80, "C", IF(E107&lt;90, "B","A"))))</t>
  </si>
  <si>
    <t>IF(AND(D80&gt;=DATE(2020,1,1),D80&lt;=DATE(2020,12,31),OR(F80="PC", F80="Laptop"), NOT(G80="Yes")), "Eligible", "Not eligible")</t>
  </si>
  <si>
    <t>IF(LEN(A1)=10,IF(AND(--MID(A1,6,2)&gt;0,--MID(A1,6,2)&lt;13,--RIGHT(A1,2)&gt;0,OR(AND(--MID(A1,6,2)&lt;=6,--RIGHT(A1,2)&lt;=31),AND(--MID(A1,6,2)&gt;6,--RIGHT(A1,2)&lt;=30))),"صحیح است","تاریخ اشتباه واردشده"),"")</t>
  </si>
  <si>
    <t>EXCL</t>
  </si>
  <si>
    <t>M LAT</t>
  </si>
  <si>
    <t>Dep</t>
  </si>
  <si>
    <t>بگ گراند</t>
  </si>
  <si>
    <t>عقربه</t>
  </si>
  <si>
    <t>CORS</t>
  </si>
  <si>
    <t>DISTANC</t>
  </si>
  <si>
    <t>D LONG</t>
  </si>
  <si>
    <t>EXL</t>
  </si>
  <si>
    <t xml:space="preserve">LONG </t>
  </si>
  <si>
    <t>EXL CO</t>
  </si>
  <si>
    <t xml:space="preserve"> LAT  A</t>
  </si>
  <si>
    <t xml:space="preserve"> LONG  EXL</t>
  </si>
  <si>
    <t>LONG  A</t>
  </si>
  <si>
    <t xml:space="preserve"> LONG</t>
  </si>
  <si>
    <t>VARIATION</t>
  </si>
  <si>
    <t>CALCULAT  TRUE CORSE</t>
  </si>
  <si>
    <t>CALCULAT  COMPAS  CORSE</t>
  </si>
  <si>
    <t>C D M V T</t>
  </si>
  <si>
    <t xml:space="preserve">∆ LAT </t>
  </si>
  <si>
    <t>∆ LONG</t>
  </si>
  <si>
    <t>DEP</t>
  </si>
  <si>
    <t>CORSE</t>
  </si>
  <si>
    <t>TG C</t>
  </si>
  <si>
    <t>VARIATION CHART</t>
  </si>
  <si>
    <t>DIF ON CHART</t>
  </si>
  <si>
    <t>DATE  ON CHART</t>
  </si>
  <si>
    <t>S</t>
  </si>
  <si>
    <t>DVATION</t>
  </si>
  <si>
    <t>DATE:</t>
  </si>
  <si>
    <t>CORSE:</t>
  </si>
  <si>
    <t>E/W</t>
  </si>
  <si>
    <t>INT</t>
  </si>
  <si>
    <t>DIVATION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</si>
</sst>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0.000"/>
    <numFmt numFmtId="165" formatCode="0&quot;°&quot;"/>
    <numFmt numFmtId="166" formatCode="0&quot;‘&quot;"/>
    <numFmt numFmtId="167" formatCode="0.0&quot;‘&quot;"/>
    <numFmt numFmtId="168" formatCode="0.000&quot;‘&quot;"/>
    <numFmt numFmtId="169" formatCode="0.00&quot;°&quot;"/>
    <numFmt numFmtId="170" formatCode="0.00\ &quot;nm&quot;"/>
    <numFmt numFmtId="171" formatCode="00&quot;%&quot;"/>
    <numFmt numFmtId="172" formatCode="0\ &quot;NM&quot;"/>
    <numFmt numFmtId="173" formatCode="0\ &quot;nm&quot;"/>
    <numFmt numFmtId="174" formatCode="yyyy/mm/dd;@"/>
    <numFmt numFmtId="175" formatCode="0\ &quot;°&quot;"/>
    <numFmt numFmtId="176" formatCode="0.000&quot;°&quot;"/>
    <numFmt numFmtId="177" formatCode="0.0&quot;°&quot;"/>
    <numFmt numFmtId="178" formatCode="\ 0.0&quot;°&quot;"/>
    <numFmt numFmtId="179" formatCode="0.00&quot;nm&quot;"/>
  </numFmts>
  <fonts count="14" x14ac:knownFonts="1"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theme="1"/>
      <name val="Calibri"/>
      <family val="1"/>
    </font>
    <font>
      <sz val="18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8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F8B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71" fontId="2" fillId="5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172" fontId="0" fillId="0" borderId="0" xfId="0" applyNumberFormat="1"/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66" fontId="0" fillId="0" borderId="0" xfId="0" applyNumberFormat="1"/>
    <xf numFmtId="173" fontId="0" fillId="2" borderId="1" xfId="0" applyNumberFormat="1" applyFill="1" applyBorder="1" applyAlignment="1">
      <alignment horizontal="center"/>
    </xf>
    <xf numFmtId="168" fontId="1" fillId="0" borderId="0" xfId="0" applyNumberFormat="1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175" fontId="1" fillId="0" borderId="1" xfId="0" applyNumberFormat="1" applyFont="1" applyBorder="1" applyAlignment="1">
      <alignment horizontal="center"/>
    </xf>
    <xf numFmtId="174" fontId="0" fillId="0" borderId="1" xfId="0" applyNumberFormat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166" fontId="11" fillId="2" borderId="1" xfId="0" applyNumberFormat="1" applyFont="1" applyFill="1" applyBorder="1" applyAlignment="1">
      <alignment horizontal="center"/>
    </xf>
    <xf numFmtId="0" fontId="11" fillId="0" borderId="0" xfId="0" applyFont="1"/>
    <xf numFmtId="174" fontId="9" fillId="2" borderId="1" xfId="0" applyNumberFormat="1" applyFont="1" applyFill="1" applyBorder="1" applyAlignment="1">
      <alignment horizontal="center"/>
    </xf>
    <xf numFmtId="177" fontId="11" fillId="2" borderId="1" xfId="0" applyNumberFormat="1" applyFont="1" applyFill="1" applyBorder="1" applyAlignment="1">
      <alignment horizontal="center"/>
    </xf>
    <xf numFmtId="177" fontId="8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177" fontId="11" fillId="2" borderId="7" xfId="0" applyNumberFormat="1" applyFont="1" applyFill="1" applyBorder="1" applyAlignment="1">
      <alignment horizontal="center"/>
    </xf>
    <xf numFmtId="177" fontId="8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66" fontId="12" fillId="7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9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78" fontId="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12" fillId="0" borderId="4" xfId="0" applyNumberFormat="1" applyFont="1" applyBorder="1" applyAlignment="1">
      <alignment horizontal="center"/>
    </xf>
    <xf numFmtId="177" fontId="12" fillId="0" borderId="6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6" fontId="11" fillId="2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B4F8B6"/>
      <color rgb="FFDE5287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</xdr:colOff>
      <xdr:row>1</xdr:row>
      <xdr:rowOff>60960</xdr:rowOff>
    </xdr:from>
    <xdr:to>
      <xdr:col>8</xdr:col>
      <xdr:colOff>350520</xdr:colOff>
      <xdr:row>4</xdr:row>
      <xdr:rowOff>76200</xdr:rowOff>
    </xdr:to>
    <xdr:sp macro="" textlink="$G$22">
      <xdr:nvSpPr>
        <xdr:cNvPr id="2" name="Rectangle: Rounded Corners 1">
          <a:extLst>
            <a:ext uri="{FF2B5EF4-FFF2-40B4-BE49-F238E27FC236}">
              <a16:creationId xmlns:a16="http://schemas.microsoft.com/office/drawing/2014/main" id="{9DCC0BCE-E974-592B-1805-F8D4C0427162}"/>
            </a:ext>
          </a:extLst>
        </xdr:cNvPr>
        <xdr:cNvSpPr/>
      </xdr:nvSpPr>
      <xdr:spPr>
        <a:xfrm>
          <a:off x="3147060" y="358140"/>
          <a:ext cx="1775460" cy="594360"/>
        </a:xfrm>
        <a:prstGeom prst="roundRect">
          <a:avLst/>
        </a:prstGeom>
        <a:solidFill>
          <a:srgbClr val="B4F8B6"/>
        </a:solidFill>
        <a:scene3d>
          <a:camera prst="orthographicFront"/>
          <a:lightRig rig="threePt" dir="t"/>
        </a:scene3d>
        <a:sp3d>
          <a:bevelT prst="slop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B54501D0-9FEF-4F3C-B1FD-9B64212A962A}" type="TxLink">
            <a:rPr lang="en-US" sz="2400" b="1" i="0" u="none" strike="noStrike">
              <a:solidFill>
                <a:srgbClr val="FF0000"/>
              </a:solidFill>
              <a:latin typeface="Calibri"/>
              <a:cs typeface="Calibri"/>
            </a:rPr>
            <a:pPr algn="ctr"/>
            <a:t>177.9°</a:t>
          </a:fld>
          <a:endParaRPr lang="en-US" sz="4400" b="1"/>
        </a:p>
      </xdr:txBody>
    </xdr:sp>
    <xdr:clientData/>
  </xdr:twoCellAnchor>
  <xdr:twoCellAnchor>
    <xdr:from>
      <xdr:col>5</xdr:col>
      <xdr:colOff>114300</xdr:colOff>
      <xdr:row>4</xdr:row>
      <xdr:rowOff>175260</xdr:rowOff>
    </xdr:from>
    <xdr:to>
      <xdr:col>8</xdr:col>
      <xdr:colOff>365760</xdr:colOff>
      <xdr:row>8</xdr:row>
      <xdr:rowOff>38100</xdr:rowOff>
    </xdr:to>
    <xdr:sp macro="" textlink="$B$24">
      <xdr:nvSpPr>
        <xdr:cNvPr id="3" name="Rectangle: Rounded Corners 2">
          <a:extLst>
            <a:ext uri="{FF2B5EF4-FFF2-40B4-BE49-F238E27FC236}">
              <a16:creationId xmlns:a16="http://schemas.microsoft.com/office/drawing/2014/main" id="{F724AC34-DBCC-4450-A43A-4151F9496367}"/>
            </a:ext>
          </a:extLst>
        </xdr:cNvPr>
        <xdr:cNvSpPr/>
      </xdr:nvSpPr>
      <xdr:spPr>
        <a:xfrm>
          <a:off x="3116580" y="1051560"/>
          <a:ext cx="1821180" cy="594360"/>
        </a:xfrm>
        <a:prstGeom prst="roundRect">
          <a:avLst/>
        </a:prstGeom>
        <a:solidFill>
          <a:srgbClr val="B4F8B6"/>
        </a:solidFill>
        <a:scene3d>
          <a:camera prst="orthographicFront"/>
          <a:lightRig rig="threePt" dir="t"/>
        </a:scene3d>
        <a:sp3d>
          <a:bevelT prst="slop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E87AC35-E241-4CD9-9A7C-23B6BFED75A1}" type="TxLink">
            <a:rPr lang="en-US" sz="2000" b="1" i="0" u="none" strike="noStrike">
              <a:solidFill>
                <a:srgbClr val="FF0000"/>
              </a:solidFill>
              <a:latin typeface="Calibri"/>
              <a:cs typeface="Calibri"/>
            </a:rPr>
            <a:pPr algn="ctr"/>
            <a:t>2211.43nm</a:t>
          </a:fld>
          <a:endParaRPr lang="en-US" sz="2000" b="1"/>
        </a:p>
      </xdr:txBody>
    </xdr:sp>
    <xdr:clientData/>
  </xdr:twoCellAnchor>
  <xdr:twoCellAnchor>
    <xdr:from>
      <xdr:col>16</xdr:col>
      <xdr:colOff>152400</xdr:colOff>
      <xdr:row>3</xdr:row>
      <xdr:rowOff>106680</xdr:rowOff>
    </xdr:from>
    <xdr:to>
      <xdr:col>23</xdr:col>
      <xdr:colOff>434340</xdr:colOff>
      <xdr:row>9</xdr:row>
      <xdr:rowOff>121920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450ADE49-2654-FD2C-0820-CF929C79BBED}"/>
            </a:ext>
          </a:extLst>
        </xdr:cNvPr>
        <xdr:cNvGrpSpPr/>
      </xdr:nvGrpSpPr>
      <xdr:grpSpPr>
        <a:xfrm>
          <a:off x="10463213" y="809149"/>
          <a:ext cx="4758690" cy="1098709"/>
          <a:chOff x="9349740" y="937260"/>
          <a:chExt cx="4274820" cy="111252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3A6DF568-9C98-B829-7023-4D46FCFCA4AF}"/>
              </a:ext>
            </a:extLst>
          </xdr:cNvPr>
          <xdr:cNvSpPr/>
        </xdr:nvSpPr>
        <xdr:spPr>
          <a:xfrm>
            <a:off x="9349740" y="937260"/>
            <a:ext cx="4274820" cy="1112520"/>
          </a:xfrm>
          <a:prstGeom prst="roundRect">
            <a:avLst/>
          </a:prstGeom>
          <a:solidFill>
            <a:schemeClr val="accent2">
              <a:lumMod val="60000"/>
              <a:lumOff val="40000"/>
            </a:schemeClr>
          </a:solidFill>
          <a:scene3d>
            <a:camera prst="orthographicFront"/>
            <a:lightRig rig="threePt" dir="t"/>
          </a:scene3d>
          <a:sp3d>
            <a:bevelT prst="slope"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2" name="Rectangle: Rounded Corners 11">
            <a:extLst>
              <a:ext uri="{FF2B5EF4-FFF2-40B4-BE49-F238E27FC236}">
                <a16:creationId xmlns:a16="http://schemas.microsoft.com/office/drawing/2014/main" id="{83538137-983D-41EA-938D-475F8C37097F}"/>
              </a:ext>
            </a:extLst>
          </xdr:cNvPr>
          <xdr:cNvSpPr/>
        </xdr:nvSpPr>
        <xdr:spPr>
          <a:xfrm>
            <a:off x="9662160" y="1059180"/>
            <a:ext cx="800100" cy="868680"/>
          </a:xfrm>
          <a:prstGeom prst="roundRect">
            <a:avLst/>
          </a:prstGeom>
          <a:solidFill>
            <a:srgbClr val="B4F8B6"/>
          </a:solidFill>
          <a:scene3d>
            <a:camera prst="orthographicFront"/>
            <a:lightRig rig="threePt" dir="t"/>
          </a:scene3d>
          <a:sp3d>
            <a:bevelT prst="slope"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5400">
                <a:solidFill>
                  <a:schemeClr val="tx1"/>
                </a:solidFill>
              </a:rPr>
              <a:t>B</a:t>
            </a:r>
          </a:p>
        </xdr:txBody>
      </xdr:sp>
      <xdr:sp macro="" textlink="$U$3">
        <xdr:nvSpPr>
          <xdr:cNvPr id="13" name="Rectangle: Rounded Corners 12">
            <a:extLst>
              <a:ext uri="{FF2B5EF4-FFF2-40B4-BE49-F238E27FC236}">
                <a16:creationId xmlns:a16="http://schemas.microsoft.com/office/drawing/2014/main" id="{F6119A46-FFF4-4FD5-BB20-A283E4C9AF91}"/>
              </a:ext>
            </a:extLst>
          </xdr:cNvPr>
          <xdr:cNvSpPr/>
        </xdr:nvSpPr>
        <xdr:spPr>
          <a:xfrm>
            <a:off x="10668000" y="1554480"/>
            <a:ext cx="800100" cy="403860"/>
          </a:xfrm>
          <a:prstGeom prst="roundRect">
            <a:avLst/>
          </a:prstGeom>
          <a:solidFill>
            <a:srgbClr val="B4F8B6"/>
          </a:solidFill>
          <a:scene3d>
            <a:camera prst="orthographicFront"/>
            <a:lightRig rig="threePt" dir="t"/>
          </a:scene3d>
          <a:sp3d>
            <a:bevelT prst="slope"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A9B26530-D659-4093-BFD8-0D3E294A21A6}" type="TxLink">
              <a:rPr lang="en-US" sz="2000" b="1" i="0" u="none" strike="noStrike">
                <a:solidFill>
                  <a:srgbClr val="FF0000"/>
                </a:solidFill>
                <a:latin typeface="Calibri"/>
                <a:cs typeface="Calibri"/>
              </a:rPr>
              <a:pPr algn="ctr"/>
              <a:t>104°</a:t>
            </a:fld>
            <a:endParaRPr lang="en-US" sz="2000" b="1"/>
          </a:p>
        </xdr:txBody>
      </xdr:sp>
      <xdr:sp macro="" textlink="$U$2">
        <xdr:nvSpPr>
          <xdr:cNvPr id="14" name="Rectangle: Rounded Corners 13">
            <a:extLst>
              <a:ext uri="{FF2B5EF4-FFF2-40B4-BE49-F238E27FC236}">
                <a16:creationId xmlns:a16="http://schemas.microsoft.com/office/drawing/2014/main" id="{A6A15B16-5817-4C05-9B67-1538C06681FC}"/>
              </a:ext>
            </a:extLst>
          </xdr:cNvPr>
          <xdr:cNvSpPr/>
        </xdr:nvSpPr>
        <xdr:spPr>
          <a:xfrm>
            <a:off x="10599420" y="1066800"/>
            <a:ext cx="800100" cy="403860"/>
          </a:xfrm>
          <a:prstGeom prst="roundRect">
            <a:avLst/>
          </a:prstGeom>
          <a:solidFill>
            <a:srgbClr val="B4F8B6"/>
          </a:solidFill>
          <a:scene3d>
            <a:camera prst="orthographicFront"/>
            <a:lightRig rig="threePt" dir="t"/>
          </a:scene3d>
          <a:sp3d>
            <a:bevelT prst="slope"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D2B00140-0415-48CA-97E3-1B2EA6652C84}" type="TxLink">
              <a:rPr lang="en-US" sz="2000" b="1" i="0" u="none" strike="noStrike">
                <a:solidFill>
                  <a:srgbClr val="FF0000"/>
                </a:solidFill>
                <a:latin typeface="Calibri"/>
                <a:cs typeface="Calibri"/>
              </a:rPr>
              <a:pPr algn="ctr"/>
              <a:t>37°</a:t>
            </a:fld>
            <a:endParaRPr lang="en-US" sz="2000" b="1"/>
          </a:p>
        </xdr:txBody>
      </xdr:sp>
      <xdr:sp macro="" textlink="$W$3">
        <xdr:nvSpPr>
          <xdr:cNvPr id="20" name="Rectangle: Rounded Corners 19">
            <a:extLst>
              <a:ext uri="{FF2B5EF4-FFF2-40B4-BE49-F238E27FC236}">
                <a16:creationId xmlns:a16="http://schemas.microsoft.com/office/drawing/2014/main" id="{44898AAE-EF75-41E3-BFC9-7B3F7D4867D0}"/>
              </a:ext>
            </a:extLst>
          </xdr:cNvPr>
          <xdr:cNvSpPr/>
        </xdr:nvSpPr>
        <xdr:spPr>
          <a:xfrm>
            <a:off x="12595860" y="1577340"/>
            <a:ext cx="800100" cy="403860"/>
          </a:xfrm>
          <a:prstGeom prst="roundRect">
            <a:avLst/>
          </a:prstGeom>
          <a:solidFill>
            <a:srgbClr val="B4F8B6"/>
          </a:solidFill>
          <a:scene3d>
            <a:camera prst="orthographicFront"/>
            <a:lightRig rig="threePt" dir="t"/>
          </a:scene3d>
          <a:sp3d>
            <a:bevelT prst="slope"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93D443E0-434C-497D-841D-7E7868D49548}" type="TxLink">
              <a:rPr lang="en-US" sz="2000" b="1" i="0" u="none" strike="noStrike">
                <a:solidFill>
                  <a:srgbClr val="FF0000"/>
                </a:solidFill>
                <a:latin typeface="Calibri"/>
                <a:cs typeface="Calibri"/>
              </a:rPr>
              <a:pPr algn="ctr"/>
              <a:t>E</a:t>
            </a:fld>
            <a:endParaRPr lang="en-US" sz="1800"/>
          </a:p>
        </xdr:txBody>
      </xdr:sp>
      <xdr:sp macro="" textlink="$W$2">
        <xdr:nvSpPr>
          <xdr:cNvPr id="21" name="Rectangle: Rounded Corners 20">
            <a:extLst>
              <a:ext uri="{FF2B5EF4-FFF2-40B4-BE49-F238E27FC236}">
                <a16:creationId xmlns:a16="http://schemas.microsoft.com/office/drawing/2014/main" id="{2EC514AF-5D67-46E0-90F1-00D6B6C2385C}"/>
              </a:ext>
            </a:extLst>
          </xdr:cNvPr>
          <xdr:cNvSpPr/>
        </xdr:nvSpPr>
        <xdr:spPr>
          <a:xfrm>
            <a:off x="12550140" y="1112520"/>
            <a:ext cx="800100" cy="403860"/>
          </a:xfrm>
          <a:prstGeom prst="roundRect">
            <a:avLst/>
          </a:prstGeom>
          <a:solidFill>
            <a:srgbClr val="B4F8B6"/>
          </a:solidFill>
          <a:scene3d>
            <a:camera prst="orthographicFront"/>
            <a:lightRig rig="threePt" dir="t"/>
          </a:scene3d>
          <a:sp3d>
            <a:bevelT prst="slope"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3CDB2F36-059D-42AA-B24B-3D25CD7CBCFD}" type="TxLink">
              <a:rPr lang="en-US" sz="2000" b="1" i="0" u="none" strike="noStrike">
                <a:solidFill>
                  <a:srgbClr val="FF0000"/>
                </a:solidFill>
                <a:latin typeface="Calibri"/>
                <a:cs typeface="Calibri"/>
              </a:rPr>
              <a:pPr algn="ctr"/>
              <a:t>S</a:t>
            </a:fld>
            <a:endParaRPr lang="en-US" sz="1800"/>
          </a:p>
        </xdr:txBody>
      </xdr:sp>
      <xdr:sp macro="" textlink="$V$3">
        <xdr:nvSpPr>
          <xdr:cNvPr id="22" name="Rectangle: Rounded Corners 21">
            <a:extLst>
              <a:ext uri="{FF2B5EF4-FFF2-40B4-BE49-F238E27FC236}">
                <a16:creationId xmlns:a16="http://schemas.microsoft.com/office/drawing/2014/main" id="{483C43FA-21C1-4E48-A340-A18ED76B3965}"/>
              </a:ext>
            </a:extLst>
          </xdr:cNvPr>
          <xdr:cNvSpPr/>
        </xdr:nvSpPr>
        <xdr:spPr>
          <a:xfrm>
            <a:off x="11612880" y="1577340"/>
            <a:ext cx="800100" cy="403860"/>
          </a:xfrm>
          <a:prstGeom prst="roundRect">
            <a:avLst/>
          </a:prstGeom>
          <a:solidFill>
            <a:srgbClr val="B4F8B6"/>
          </a:solidFill>
          <a:scene3d>
            <a:camera prst="orthographicFront"/>
            <a:lightRig rig="threePt" dir="t"/>
          </a:scene3d>
          <a:sp3d>
            <a:bevelT prst="slope"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fld id="{6D5D4361-DC1E-45CB-AE68-E91FEB157167}" type="TxLink">
              <a:rPr lang="en-US" sz="2000" b="1" i="0" u="none" strike="noStrike">
                <a:solidFill>
                  <a:srgbClr val="FF0000"/>
                </a:solidFill>
                <a:latin typeface="Calibri"/>
                <a:cs typeface="Calibri"/>
              </a:rPr>
              <a:pPr algn="l"/>
              <a:t>37.2‘</a:t>
            </a:fld>
            <a:endParaRPr lang="en-US" sz="2000" b="1"/>
          </a:p>
        </xdr:txBody>
      </xdr:sp>
      <xdr:sp macro="" textlink="$V$2">
        <xdr:nvSpPr>
          <xdr:cNvPr id="23" name="Rectangle: Rounded Corners 22">
            <a:extLst>
              <a:ext uri="{FF2B5EF4-FFF2-40B4-BE49-F238E27FC236}">
                <a16:creationId xmlns:a16="http://schemas.microsoft.com/office/drawing/2014/main" id="{728B283F-526F-41D0-85FB-7B3E28E5424B}"/>
              </a:ext>
            </a:extLst>
          </xdr:cNvPr>
          <xdr:cNvSpPr/>
        </xdr:nvSpPr>
        <xdr:spPr>
          <a:xfrm>
            <a:off x="11605260" y="1104900"/>
            <a:ext cx="800100" cy="403860"/>
          </a:xfrm>
          <a:prstGeom prst="roundRect">
            <a:avLst/>
          </a:prstGeom>
          <a:solidFill>
            <a:srgbClr val="B4F8B6"/>
          </a:solidFill>
          <a:scene3d>
            <a:camera prst="orthographicFront"/>
            <a:lightRig rig="threePt" dir="t"/>
          </a:scene3d>
          <a:sp3d>
            <a:bevelT prst="slope"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541ACC6C-D0B3-491E-9374-9C8CB17DFDB9}" type="TxLink">
              <a:rPr lang="en-US" sz="2000" b="1" i="0" u="none" strike="noStrike">
                <a:solidFill>
                  <a:srgbClr val="FF0000"/>
                </a:solidFill>
                <a:latin typeface="Calibri"/>
                <a:cs typeface="Calibri"/>
              </a:rPr>
              <a:pPr algn="ctr"/>
              <a:t>29.0‘</a:t>
            </a:fld>
            <a:endParaRPr lang="en-US" sz="20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7</xdr:row>
      <xdr:rowOff>30480</xdr:rowOff>
    </xdr:from>
    <xdr:to>
      <xdr:col>16</xdr:col>
      <xdr:colOff>22860</xdr:colOff>
      <xdr:row>14</xdr:row>
      <xdr:rowOff>38100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B61BCD90-B181-BCBF-1D05-ACF8876ECFCB}"/>
            </a:ext>
          </a:extLst>
        </xdr:cNvPr>
        <xdr:cNvGrpSpPr/>
      </xdr:nvGrpSpPr>
      <xdr:grpSpPr>
        <a:xfrm>
          <a:off x="3971925" y="1449705"/>
          <a:ext cx="7871460" cy="1293495"/>
          <a:chOff x="1737360" y="1508760"/>
          <a:chExt cx="6957060" cy="1303020"/>
        </a:xfrm>
      </xdr:grpSpPr>
      <xdr:sp macro="" textlink="">
        <xdr:nvSpPr>
          <xdr:cNvPr id="2" name="Rectangle: Rounded Corners 1">
            <a:extLst>
              <a:ext uri="{FF2B5EF4-FFF2-40B4-BE49-F238E27FC236}">
                <a16:creationId xmlns:a16="http://schemas.microsoft.com/office/drawing/2014/main" id="{8DF7BC31-BAF5-6BEE-A9FA-5C6D717D2967}"/>
              </a:ext>
            </a:extLst>
          </xdr:cNvPr>
          <xdr:cNvSpPr/>
        </xdr:nvSpPr>
        <xdr:spPr>
          <a:xfrm>
            <a:off x="1737360" y="1508760"/>
            <a:ext cx="6957060" cy="1303020"/>
          </a:xfrm>
          <a:prstGeom prst="roundRect">
            <a:avLst/>
          </a:prstGeom>
          <a:solidFill>
            <a:srgbClr val="00FF0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$B$49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A0F85292-2F04-86F7-E449-89B76951AB26}"/>
              </a:ext>
            </a:extLst>
          </xdr:cNvPr>
          <xdr:cNvSpPr/>
        </xdr:nvSpPr>
        <xdr:spPr>
          <a:xfrm>
            <a:off x="3619500" y="1783080"/>
            <a:ext cx="1493520" cy="693420"/>
          </a:xfrm>
          <a:prstGeom prst="roundRect">
            <a:avLst/>
          </a:prstGeom>
          <a:solidFill>
            <a:srgbClr val="FFCCFF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5A5BCCF9-3ECF-4CE8-9CBE-F564F7E7E95F}" type="TxLink">
              <a:rPr lang="en-US" sz="3200" b="0" i="0" u="none" strike="noStrike">
                <a:solidFill>
                  <a:srgbClr val="FF0000"/>
                </a:solidFill>
                <a:latin typeface="Calibri"/>
                <a:cs typeface="Calibri"/>
              </a:rPr>
              <a:pPr algn="ctr"/>
              <a:t>2 °</a:t>
            </a:fld>
            <a:endParaRPr lang="en-US" sz="3200"/>
          </a:p>
        </xdr:txBody>
      </xdr:sp>
      <xdr:sp macro="" textlink="$D$49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FAE1D46D-D85F-452B-A9FB-18C47C2E4AFF}"/>
              </a:ext>
            </a:extLst>
          </xdr:cNvPr>
          <xdr:cNvSpPr/>
        </xdr:nvSpPr>
        <xdr:spPr>
          <a:xfrm>
            <a:off x="6941820" y="1798320"/>
            <a:ext cx="1348740" cy="662940"/>
          </a:xfrm>
          <a:prstGeom prst="roundRect">
            <a:avLst/>
          </a:prstGeom>
          <a:solidFill>
            <a:srgbClr val="FFCCFF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E9B3A13-F09E-4F13-8F1A-145475762377}" type="TxLink">
              <a:rPr lang="en-US" sz="2400" b="1" i="0" u="none" strike="noStrike">
                <a:solidFill>
                  <a:srgbClr val="FF0000"/>
                </a:solidFill>
                <a:latin typeface="Calibri"/>
                <a:cs typeface="Calibri"/>
              </a:rPr>
              <a:pPr algn="ctr"/>
              <a:t>E</a:t>
            </a:fld>
            <a:endParaRPr lang="en-US" sz="2400" b="1"/>
          </a:p>
        </xdr:txBody>
      </xdr:sp>
      <xdr:sp macro="" textlink="$C$49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3B8712CD-E29B-4CB4-8E14-0BD7F8704975}"/>
              </a:ext>
            </a:extLst>
          </xdr:cNvPr>
          <xdr:cNvSpPr/>
        </xdr:nvSpPr>
        <xdr:spPr>
          <a:xfrm>
            <a:off x="5318760" y="1775460"/>
            <a:ext cx="1402080" cy="685800"/>
          </a:xfrm>
          <a:prstGeom prst="roundRect">
            <a:avLst/>
          </a:prstGeom>
          <a:solidFill>
            <a:srgbClr val="FFCCFF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F623A409-FDE3-4BFC-80E3-E052F7D5318E}" type="TxLink">
              <a:rPr lang="en-US" sz="2400" b="1" i="0" u="none" strike="noStrike">
                <a:solidFill>
                  <a:srgbClr val="FF0000"/>
                </a:solidFill>
                <a:latin typeface="Calibri"/>
                <a:cs typeface="Calibri"/>
              </a:rPr>
              <a:pPr algn="ctr"/>
              <a:t>43‘</a:t>
            </a:fld>
            <a:endParaRPr lang="en-US" sz="2400" b="1"/>
          </a:p>
        </xdr:txBody>
      </xdr:sp>
      <xdr:sp macro="" textlink="$A$6">
        <xdr:nvSpPr>
          <xdr:cNvPr id="6" name="Rectangle: Rounded Corners 5">
            <a:extLst>
              <a:ext uri="{FF2B5EF4-FFF2-40B4-BE49-F238E27FC236}">
                <a16:creationId xmlns:a16="http://schemas.microsoft.com/office/drawing/2014/main" id="{CF8153F7-A0F1-492F-B35A-54A194AD6E38}"/>
              </a:ext>
            </a:extLst>
          </xdr:cNvPr>
          <xdr:cNvSpPr/>
        </xdr:nvSpPr>
        <xdr:spPr>
          <a:xfrm>
            <a:off x="1828800" y="1767840"/>
            <a:ext cx="1493520" cy="693420"/>
          </a:xfrm>
          <a:prstGeom prst="roundRect">
            <a:avLst/>
          </a:prstGeom>
          <a:solidFill>
            <a:schemeClr val="accent1">
              <a:lumMod val="60000"/>
              <a:lumOff val="4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B7D3413-F63C-46AB-81A1-750CF29F01AF}" type="TxLink">
              <a:rPr lang="en-US" sz="1800" b="1" i="0" u="none" strike="noStrike">
                <a:solidFill>
                  <a:schemeClr val="tx1">
                    <a:lumMod val="95000"/>
                    <a:lumOff val="5000"/>
                  </a:schemeClr>
                </a:solidFill>
                <a:latin typeface="Calibri"/>
                <a:cs typeface="Calibri"/>
              </a:rPr>
              <a:pPr algn="ctr"/>
              <a:t>VARIATION CHART</a:t>
            </a:fld>
            <a:endParaRPr lang="en-US" sz="4800" b="1">
              <a:solidFill>
                <a:schemeClr val="tx1">
                  <a:lumMod val="95000"/>
                  <a:lumOff val="5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10</xdr:row>
      <xdr:rowOff>175260</xdr:rowOff>
    </xdr:from>
    <xdr:to>
      <xdr:col>3</xdr:col>
      <xdr:colOff>190500</xdr:colOff>
      <xdr:row>14</xdr:row>
      <xdr:rowOff>15240</xdr:rowOff>
    </xdr:to>
    <xdr:sp macro="" textlink="$B$8">
      <xdr:nvSpPr>
        <xdr:cNvPr id="4" name="Rectangle: Rounded Corners 3">
          <a:extLst>
            <a:ext uri="{FF2B5EF4-FFF2-40B4-BE49-F238E27FC236}">
              <a16:creationId xmlns:a16="http://schemas.microsoft.com/office/drawing/2014/main" id="{26186D16-5975-57F9-9706-D78CEABB176B}"/>
            </a:ext>
          </a:extLst>
        </xdr:cNvPr>
        <xdr:cNvSpPr/>
      </xdr:nvSpPr>
      <xdr:spPr>
        <a:xfrm>
          <a:off x="167640" y="1965960"/>
          <a:ext cx="1851660" cy="571500"/>
        </a:xfrm>
        <a:prstGeom prst="roundRect">
          <a:avLst/>
        </a:prstGeom>
        <a:solidFill>
          <a:srgbClr val="00FF00"/>
        </a:solidFill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014DBC73-FB8F-4369-8576-73E0AEF08285}" type="TxLink">
            <a:rPr lang="en-US" sz="2800" b="1" i="0" u="none" strike="noStrike">
              <a:solidFill>
                <a:srgbClr val="FF0000"/>
              </a:solidFill>
              <a:latin typeface="Arial"/>
              <a:cs typeface="Arial"/>
            </a:rPr>
            <a:pPr algn="ctr"/>
            <a:t>152.5°</a:t>
          </a:fld>
          <a:endParaRPr lang="en-US" sz="2000"/>
        </a:p>
      </xdr:txBody>
    </xdr:sp>
    <xdr:clientData/>
  </xdr:twoCellAnchor>
  <xdr:twoCellAnchor>
    <xdr:from>
      <xdr:col>4</xdr:col>
      <xdr:colOff>594360</xdr:colOff>
      <xdr:row>10</xdr:row>
      <xdr:rowOff>175260</xdr:rowOff>
    </xdr:from>
    <xdr:to>
      <xdr:col>8</xdr:col>
      <xdr:colOff>7620</xdr:colOff>
      <xdr:row>14</xdr:row>
      <xdr:rowOff>15240</xdr:rowOff>
    </xdr:to>
    <xdr:sp macro="" textlink="$G$8">
      <xdr:nvSpPr>
        <xdr:cNvPr id="9" name="Rectangle: Rounded Corners 8">
          <a:extLst>
            <a:ext uri="{FF2B5EF4-FFF2-40B4-BE49-F238E27FC236}">
              <a16:creationId xmlns:a16="http://schemas.microsoft.com/office/drawing/2014/main" id="{F371C59B-1CF7-45C2-B0CB-4FAFBAA69D17}"/>
            </a:ext>
          </a:extLst>
        </xdr:cNvPr>
        <xdr:cNvSpPr/>
      </xdr:nvSpPr>
      <xdr:spPr>
        <a:xfrm>
          <a:off x="3032760" y="1965960"/>
          <a:ext cx="1851660" cy="571500"/>
        </a:xfrm>
        <a:prstGeom prst="roundRect">
          <a:avLst/>
        </a:prstGeom>
        <a:solidFill>
          <a:srgbClr val="00FF00"/>
        </a:solidFill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0A0C770C-ECB6-47B0-98BF-98EFBF262E59}" type="TxLink">
            <a:rPr lang="en-US" sz="2400" b="1" i="0" u="none" strike="noStrike">
              <a:solidFill>
                <a:srgbClr val="FF0000"/>
              </a:solidFill>
              <a:latin typeface="Arial"/>
              <a:cs typeface="Arial"/>
            </a:rPr>
            <a:pPr algn="ctr"/>
            <a:t> 53.0°</a:t>
          </a:fld>
          <a:endParaRPr lang="en-US" sz="4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365760</xdr:colOff>
      <xdr:row>6</xdr:row>
      <xdr:rowOff>121920</xdr:rowOff>
    </xdr:from>
    <xdr:to>
      <xdr:col>15</xdr:col>
      <xdr:colOff>487680</xdr:colOff>
      <xdr:row>10</xdr:row>
      <xdr:rowOff>190500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C426B4C0-DCCB-D419-573D-A17FECEF1856}"/>
            </a:ext>
          </a:extLst>
        </xdr:cNvPr>
        <xdr:cNvGrpSpPr/>
      </xdr:nvGrpSpPr>
      <xdr:grpSpPr>
        <a:xfrm>
          <a:off x="5147310" y="1341120"/>
          <a:ext cx="5608320" cy="792480"/>
          <a:chOff x="4701540" y="967740"/>
          <a:chExt cx="4998720" cy="800100"/>
        </a:xfrm>
      </xdr:grpSpPr>
      <xdr:sp macro="" textlink="">
        <xdr:nvSpPr>
          <xdr:cNvPr id="2" name="Rectangle: Rounded Corners 1">
            <a:extLst>
              <a:ext uri="{FF2B5EF4-FFF2-40B4-BE49-F238E27FC236}">
                <a16:creationId xmlns:a16="http://schemas.microsoft.com/office/drawing/2014/main" id="{30B3550B-D102-C85E-4E1A-61E3A0522D9E}"/>
              </a:ext>
            </a:extLst>
          </xdr:cNvPr>
          <xdr:cNvSpPr/>
        </xdr:nvSpPr>
        <xdr:spPr>
          <a:xfrm>
            <a:off x="4701540" y="967740"/>
            <a:ext cx="4998720" cy="800100"/>
          </a:xfrm>
          <a:prstGeom prst="roundRect">
            <a:avLst/>
          </a:prstGeom>
          <a:solidFill>
            <a:srgbClr val="FFCCFF"/>
          </a:solidFill>
          <a:scene3d>
            <a:camera prst="orthographicFront"/>
            <a:lightRig rig="threePt" dir="t"/>
          </a:scene3d>
          <a:sp3d>
            <a:bevelT prst="slope"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$A$11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35147C42-CDD2-4495-AF58-F83D25A824A1}"/>
              </a:ext>
            </a:extLst>
          </xdr:cNvPr>
          <xdr:cNvSpPr/>
        </xdr:nvSpPr>
        <xdr:spPr>
          <a:xfrm>
            <a:off x="4922520" y="1150620"/>
            <a:ext cx="1165860" cy="403860"/>
          </a:xfrm>
          <a:prstGeom prst="roundRect">
            <a:avLst/>
          </a:prstGeom>
          <a:solidFill>
            <a:schemeClr val="accent4">
              <a:lumMod val="40000"/>
              <a:lumOff val="60000"/>
            </a:schemeClr>
          </a:solidFill>
          <a:scene3d>
            <a:camera prst="orthographicFront"/>
            <a:lightRig rig="threePt" dir="t"/>
          </a:scene3d>
          <a:sp3d>
            <a:bevelT prst="slope"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3482681-CABD-427A-8302-8BCF9A2D8A49}" type="TxLink">
              <a:rPr lang="en-US" sz="18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DVATION</a:t>
            </a:fld>
            <a:endParaRPr lang="en-US" sz="1800" b="1"/>
          </a:p>
        </xdr:txBody>
      </xdr:sp>
      <xdr:sp macro="" textlink="$C$11">
        <xdr:nvSpPr>
          <xdr:cNvPr id="6" name="Rectangle: Rounded Corners 5">
            <a:extLst>
              <a:ext uri="{FF2B5EF4-FFF2-40B4-BE49-F238E27FC236}">
                <a16:creationId xmlns:a16="http://schemas.microsoft.com/office/drawing/2014/main" id="{76BA53F1-23FC-4317-A415-09F9FF42E795}"/>
              </a:ext>
            </a:extLst>
          </xdr:cNvPr>
          <xdr:cNvSpPr/>
        </xdr:nvSpPr>
        <xdr:spPr>
          <a:xfrm>
            <a:off x="7993380" y="1196340"/>
            <a:ext cx="1165860" cy="403860"/>
          </a:xfrm>
          <a:prstGeom prst="roundRect">
            <a:avLst/>
          </a:prstGeom>
          <a:solidFill>
            <a:schemeClr val="accent4">
              <a:lumMod val="40000"/>
              <a:lumOff val="60000"/>
            </a:schemeClr>
          </a:solidFill>
          <a:scene3d>
            <a:camera prst="orthographicFront"/>
            <a:lightRig rig="threePt" dir="t"/>
          </a:scene3d>
          <a:sp3d>
            <a:bevelT prst="slope"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D7947960-09A0-4F5B-9670-17699A75708B}" type="TxLink">
              <a:rPr lang="en-US" sz="2800" b="1" i="0" u="none" strike="noStrike">
                <a:solidFill>
                  <a:srgbClr val="FF0000"/>
                </a:solidFill>
                <a:latin typeface="Calibri"/>
                <a:cs typeface="Calibri"/>
              </a:rPr>
              <a:pPr algn="ctr"/>
              <a:t>W</a:t>
            </a:fld>
            <a:endParaRPr lang="en-US" sz="2400"/>
          </a:p>
        </xdr:txBody>
      </xdr:sp>
      <xdr:sp macro="" textlink="$B$11">
        <xdr:nvSpPr>
          <xdr:cNvPr id="7" name="Rectangle: Rounded Corners 6">
            <a:extLst>
              <a:ext uri="{FF2B5EF4-FFF2-40B4-BE49-F238E27FC236}">
                <a16:creationId xmlns:a16="http://schemas.microsoft.com/office/drawing/2014/main" id="{3AADB08A-7359-460D-B25D-A77857837674}"/>
              </a:ext>
            </a:extLst>
          </xdr:cNvPr>
          <xdr:cNvSpPr/>
        </xdr:nvSpPr>
        <xdr:spPr>
          <a:xfrm>
            <a:off x="6446520" y="1173480"/>
            <a:ext cx="1165860" cy="403860"/>
          </a:xfrm>
          <a:prstGeom prst="roundRect">
            <a:avLst/>
          </a:prstGeom>
          <a:solidFill>
            <a:schemeClr val="accent4">
              <a:lumMod val="40000"/>
              <a:lumOff val="60000"/>
            </a:schemeClr>
          </a:solidFill>
          <a:scene3d>
            <a:camera prst="orthographicFront"/>
            <a:lightRig rig="threePt" dir="t"/>
          </a:scene3d>
          <a:sp3d>
            <a:bevelT prst="slope"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06D5FB87-4AF3-4A8F-8D04-0E3A8AB7E151}" type="TxLink">
              <a:rPr lang="en-US" sz="2400" b="1" i="0" u="none" strike="noStrike">
                <a:solidFill>
                  <a:srgbClr val="FF0000"/>
                </a:solidFill>
                <a:latin typeface="Calibri"/>
                <a:cs typeface="Calibri"/>
              </a:rPr>
              <a:pPr algn="ctr"/>
              <a:t> 7.0°</a:t>
            </a:fld>
            <a:endParaRPr lang="en-US" sz="20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3CDE2-1A50-4A48-9734-C0859E94A180}">
  <dimension ref="A1:W80"/>
  <sheetViews>
    <sheetView tabSelected="1" zoomScale="80" zoomScaleNormal="80" workbookViewId="0">
      <pane ySplit="1" topLeftCell="A2" activePane="bottomLeft" state="frozen"/>
      <selection pane="bottomLeft" activeCell="C14" sqref="C14"/>
    </sheetView>
  </sheetViews>
  <sheetFormatPr defaultRowHeight="14.25" x14ac:dyDescent="0.2"/>
  <cols>
    <col min="1" max="1" width="8.5" customWidth="1"/>
    <col min="2" max="2" width="13" customWidth="1"/>
    <col min="3" max="3" width="8.875" customWidth="1"/>
    <col min="4" max="4" width="7.375" customWidth="1"/>
    <col min="5" max="5" width="6.125" customWidth="1"/>
    <col min="7" max="7" width="6.75" customWidth="1"/>
    <col min="8" max="8" width="7.25" customWidth="1"/>
    <col min="9" max="9" width="6.375" customWidth="1"/>
    <col min="10" max="10" width="7.625" customWidth="1"/>
    <col min="11" max="11" width="11.5" customWidth="1"/>
    <col min="13" max="13" width="10.25" customWidth="1"/>
    <col min="15" max="15" width="5.5" customWidth="1"/>
    <col min="17" max="17" width="10" bestFit="1" customWidth="1"/>
    <col min="18" max="18" width="6" customWidth="1"/>
    <col min="19" max="19" width="6.625" customWidth="1"/>
  </cols>
  <sheetData>
    <row r="1" spans="1:23" ht="23.25" x14ac:dyDescent="0.35">
      <c r="H1" s="71" t="s">
        <v>13</v>
      </c>
      <c r="I1" s="71"/>
      <c r="J1" s="71"/>
      <c r="K1" s="71"/>
      <c r="L1" s="71"/>
    </row>
    <row r="2" spans="1:23" ht="15.75" x14ac:dyDescent="0.25">
      <c r="A2" s="68" t="s">
        <v>10</v>
      </c>
      <c r="B2" s="1" t="s">
        <v>8</v>
      </c>
      <c r="C2" s="12">
        <v>24</v>
      </c>
      <c r="D2" s="9">
        <v>30</v>
      </c>
      <c r="E2" s="5" t="s">
        <v>9</v>
      </c>
      <c r="J2" s="68" t="s">
        <v>10</v>
      </c>
      <c r="K2" s="1" t="s">
        <v>8</v>
      </c>
      <c r="L2" s="12">
        <v>5</v>
      </c>
      <c r="M2" s="9">
        <v>11</v>
      </c>
      <c r="N2" s="5" t="s">
        <v>9</v>
      </c>
      <c r="P2" s="24" t="s">
        <v>39</v>
      </c>
      <c r="Q2" s="12">
        <v>120</v>
      </c>
      <c r="S2" s="68" t="s">
        <v>11</v>
      </c>
      <c r="T2" s="1" t="s">
        <v>8</v>
      </c>
      <c r="U2" s="10">
        <f>ABS(IF(AND(N2="N",J5="N"),(L7+L2),IF(AND(N2="N",J5="S"),(L2-L7),IF(AND(N2="S",J5="N"),(L2-L7),IF(AND(N2="S",J5="S"),L2+L7)))))</f>
        <v>36.66666666666665</v>
      </c>
      <c r="V2" s="19">
        <f>ABS(IF(AND(N2="N",J5="N"),(M2+M7),IF(AND(N2="N",J5="S"),(M2-M7),IF(AND(N2="S",J5="N"),(M2-M7),IF(AND(N2="S",J5="S"),(M2+M7))))))</f>
        <v>28.999999999999005</v>
      </c>
      <c r="W2" s="35" t="str">
        <f>IF(AND(N2="N",N3="E",P10="NE"),"N",IF(AND(N2="N",N3="E",P10="NW"),"N",IF(AND(N2="N",N3="E",P10="SE",K7&gt;=K8),"S",IF(AND(N2="N",N3="E",P10="SW",K7&gt;=K8),"S",IF(AND(N2="N",N3="W",P10="NE"),"N",IF(AND(N2="N",N3="W",P10="SE",K7&gt;=K8),"S",IF(AND(N2="N",N3="W",P10="SE",K7&gt;=K8),"S",IF(AND(N2="N",N3="E",P10="SE"),"N",IF(AND(N2="S",N3="E",P10="NE",K7&gt;=K8),"N",IF(AND(N2="S",N3="E",P10="SE",K7&gt;=K8),"S",IF(AND(N2="S",N3="E",P10="SW"),"S",IF(AND(N2="S",N3="E",P10="NE",K7&gt;=K8),"N",IF(AND(N2="S",N3="W",P10="SE"),"S",IF(AND(N2="S",N3="W",P10="NE",K7&gt;=K8),"N",IF(AND(N2="S",N3="W",P10="SW"),"S",IF(AND(N2="N",N3="E",P10="SE",K7&gt;=K8),IF(AND(N2="S",N3="W",P10="NW",K7&gt;=K8),"N")))))))))))))))))</f>
        <v>S</v>
      </c>
    </row>
    <row r="3" spans="1:23" ht="15.75" x14ac:dyDescent="0.25">
      <c r="A3" s="68"/>
      <c r="B3" s="1" t="s">
        <v>12</v>
      </c>
      <c r="C3" s="12">
        <v>56</v>
      </c>
      <c r="D3" s="9">
        <v>10</v>
      </c>
      <c r="E3" s="5" t="s">
        <v>5</v>
      </c>
      <c r="F3" s="2"/>
      <c r="J3" s="68"/>
      <c r="K3" s="1" t="s">
        <v>12</v>
      </c>
      <c r="L3" s="12">
        <v>5</v>
      </c>
      <c r="M3" s="9">
        <v>52</v>
      </c>
      <c r="N3" s="5" t="s">
        <v>5</v>
      </c>
      <c r="P3" s="24" t="s">
        <v>40</v>
      </c>
      <c r="Q3" s="31">
        <v>5000</v>
      </c>
      <c r="S3" s="68"/>
      <c r="T3" s="1" t="s">
        <v>43</v>
      </c>
      <c r="U3" s="10">
        <f>ABS((IF(AND(N2="N",N3="E",L14="E"),M10+M17,IF(AND(N2="N",N3="E",L14="W"),M10-M17,IF(AND(N2="N",N3="W",L14="E"),M10-M17,IF(AND(N2="N",N3="W",L14="W"),M10+M17,IF(AND(N2="S",N3="E",L14="E"),M10+M17,IF(AND(N2="S",N3="E",L14="W"),M10-M17,IF(AND(N2="S",N3="W",L14="E"),M10-M17,IF(AND(N2="S",N3="W",L14="W"),M10+M17)))))))))/60)</f>
        <v>103.61940874512385</v>
      </c>
      <c r="V3" s="19">
        <f>(MOD(U3,1))*60</f>
        <v>37.164524707430928</v>
      </c>
      <c r="W3" s="35" t="str">
        <f>IF(AND(N3="E",P10="NE",N2="N"),"E",IF(AND(N3="E",P10="SE",N2="N"),"E",IF(AND(N3="E",P10="NW",K19&gt;=K20,N2="N"),"W",IF(AND(N3="E",P10="SW",K19&gt;=K20,N2="N"),"W",IF(AND(N3="W",P10="NE",K19&gt;=K20,N2="N"),"E",IF(AND(N3="W",P10="NW",N2="N"),"W",IF(AND(N3="W",P10="SE",K19&gt;=K20,N2="N"),"E",IF(AND(N3="W",P10="SW",N2="N"),"W",IF(AND(N3="E",P10="NE",N2="S"),"E",IF(AND(N3="E",P10="SE",N2="S"),"W",IF(AND(N3="E",P10="SE",K19&gt;=K20,N2="S"),"W",IF(AND(N3="E",P10="NW",K19&gt;=K20,N2="S"),"W",IF(AND(N3="E",P10="NW",K19&gt;=K20,N2="S"),"W",IF(AND(N3="W",P10="NE",K19&gt;=K20,N2="S"),"E",IF(AND(N3="W",P10="NE",K19&gt;=K20,N2="S"),"E",IF(AND(N3="W",P10="SW",N2="S"),"W",IF(AND(N3="W",P10="NW",N2="S"),"W")))))))))))))))))</f>
        <v>E</v>
      </c>
    </row>
    <row r="4" spans="1:23" x14ac:dyDescent="0.2">
      <c r="B4" s="2"/>
      <c r="F4" s="2"/>
      <c r="K4" s="2"/>
      <c r="L4" s="2"/>
    </row>
    <row r="5" spans="1:23" x14ac:dyDescent="0.2">
      <c r="A5" s="68" t="s">
        <v>11</v>
      </c>
      <c r="B5" s="1" t="s">
        <v>8</v>
      </c>
      <c r="C5" s="12">
        <v>12</v>
      </c>
      <c r="D5" s="9">
        <v>20</v>
      </c>
      <c r="E5" s="5" t="s">
        <v>61</v>
      </c>
      <c r="F5" s="2"/>
      <c r="J5" s="4" t="str">
        <f>IF(AND(Q2&lt;=90),"N",IF(AND(Q2&lt;=180),"S",IF(AND(Q2&lt;=270),"S",IF(AND(Q2&gt;=270),"N"))))</f>
        <v>S</v>
      </c>
      <c r="K5" s="10">
        <f>Q2</f>
        <v>120</v>
      </c>
      <c r="L5" s="4" t="str">
        <f>IF(AND(Q2&lt;=90),"E",IF(AND(Q2&lt;=180),"E",IF(AND(Q2&lt;=270),"W",IF(AND(Q2&gt;=270),"W"))))</f>
        <v>E</v>
      </c>
    </row>
    <row r="6" spans="1:23" x14ac:dyDescent="0.2">
      <c r="A6" s="68"/>
      <c r="B6" s="1" t="s">
        <v>12</v>
      </c>
      <c r="C6" s="12">
        <v>57</v>
      </c>
      <c r="D6" s="9">
        <v>30</v>
      </c>
      <c r="E6" s="5" t="s">
        <v>5</v>
      </c>
      <c r="F6" s="2"/>
      <c r="K6" s="2" t="s">
        <v>42</v>
      </c>
      <c r="P6" s="1" t="s">
        <v>44</v>
      </c>
    </row>
    <row r="7" spans="1:23" ht="15" x14ac:dyDescent="0.25">
      <c r="A7" s="3"/>
      <c r="B7" s="2"/>
      <c r="C7" s="7"/>
      <c r="D7" s="14"/>
      <c r="E7" s="2"/>
      <c r="F7" s="2"/>
      <c r="J7" s="15" t="s">
        <v>17</v>
      </c>
      <c r="K7" s="11">
        <f>ABS(COS(RADIANS(K5))*Q3)</f>
        <v>2499.9999999999991</v>
      </c>
      <c r="L7" s="10">
        <f>K7/60</f>
        <v>41.66666666666665</v>
      </c>
      <c r="M7" s="19">
        <f>(MOD(L7,1))*60</f>
        <v>39.999999999999005</v>
      </c>
      <c r="N7" s="4" t="str">
        <f>J5</f>
        <v>S</v>
      </c>
      <c r="P7" s="34" t="str">
        <f>IF(Q2&lt;=90,"N",IF(Q2&gt;=270,"N",IF(Q2&gt;=90,"S",IF(Q2&gt;=270,"N"))))</f>
        <v>S</v>
      </c>
      <c r="Q7" s="25"/>
    </row>
    <row r="8" spans="1:23" x14ac:dyDescent="0.2">
      <c r="A8" s="68" t="s">
        <v>53</v>
      </c>
      <c r="B8" s="1" t="s">
        <v>15</v>
      </c>
      <c r="C8" s="58">
        <f>C2*60+D2</f>
        <v>1470</v>
      </c>
      <c r="D8" s="10">
        <f>C10/60</f>
        <v>36.833333333333336</v>
      </c>
      <c r="E8" s="14"/>
      <c r="F8" s="2"/>
      <c r="J8" s="24" t="s">
        <v>45</v>
      </c>
      <c r="K8" s="11">
        <f>L2*60+M2</f>
        <v>311</v>
      </c>
    </row>
    <row r="9" spans="1:23" x14ac:dyDescent="0.2">
      <c r="A9" s="68"/>
      <c r="B9" s="1" t="s">
        <v>16</v>
      </c>
      <c r="C9" s="58">
        <f>C5*60+D5</f>
        <v>740</v>
      </c>
      <c r="D9" s="10">
        <f>IF(E10&gt;=60,1+D8,D8)</f>
        <v>36.833333333333336</v>
      </c>
      <c r="E9" s="17"/>
      <c r="F9" s="56"/>
      <c r="H9" s="18"/>
      <c r="J9" s="2"/>
      <c r="K9" s="2" t="s">
        <v>10</v>
      </c>
      <c r="L9" s="2" t="s">
        <v>11</v>
      </c>
      <c r="M9" t="s">
        <v>46</v>
      </c>
      <c r="N9" s="2"/>
    </row>
    <row r="10" spans="1:23" ht="18" x14ac:dyDescent="0.2">
      <c r="A10" s="68"/>
      <c r="B10" s="1" t="s">
        <v>53</v>
      </c>
      <c r="C10" s="11">
        <f>IF(AND(E2="N",E5="N",C8&gt;=C9),(C8-C9),IF(AND(E2="N",E5="N",C8&lt;=C9),(C8-C9),IF(AND(E2="S",E5="S",C8&gt;=C9),(C8-C9),IF(AND(E2="S",E5="S",C8&lt;=C9),(C8-C9),IF(AND(E2="N",E5="S",C8&gt;=C9),(C8+C9),IF(AND(E2="N",E5="S",C8&lt;=C9),(C8+C9),IF(AND(E2="S",E5="N",C8&gt;=C9),(C8+C9),IF(AND(E2="S",E5="N",C8&lt;=C9),(C8+C9)))))))))</f>
        <v>2210</v>
      </c>
      <c r="D10" s="10">
        <f>ROUNDDOWN(D9,0.1111)</f>
        <v>36</v>
      </c>
      <c r="E10" s="11">
        <f>(MOD(D8,1))*60</f>
        <v>50.000000000000142</v>
      </c>
      <c r="F10" s="59" t="str">
        <f>IF(AND(E2="N",E5="N",C8&gt;=C9),"S",IF(AND(E2="N",E5="N",C8&lt;=C9),"N",IF(AND(E2="S",E5="S",C8&gt;=C9),"N",IF(AND(E2="S",E5="S",C8&lt;=C9),"S",IF(AND(E2="N",E5="S",C8&gt;=C9),"S",IF(AND(E2="N",E5="S",C8&lt;=C9),"S",IF(AND(E2="S",E5="N",C8&gt;=C9),"N",IF(AND(E2="S",E5="N",C8&lt;=C9),"N"))))))))</f>
        <v>S</v>
      </c>
      <c r="G10" s="57"/>
      <c r="J10" s="29" t="s">
        <v>34</v>
      </c>
      <c r="K10" s="19">
        <f>(L2*60)+M2</f>
        <v>311</v>
      </c>
      <c r="L10" s="19">
        <f>(U2*60)+V2</f>
        <v>2228.9999999999982</v>
      </c>
      <c r="M10" s="4">
        <f>L3*60+M3</f>
        <v>352</v>
      </c>
      <c r="N10" s="32"/>
      <c r="P10" s="36" t="str">
        <f>IF(Q2&lt;=90,"NE",IF(Q2&lt;=180,"SE",IF(Q2&lt;=270,"SW",IF(Q2&lt;=360,"NW"))))</f>
        <v>SE</v>
      </c>
      <c r="Q10" s="37"/>
    </row>
    <row r="11" spans="1:23" x14ac:dyDescent="0.2">
      <c r="A11" s="3"/>
      <c r="C11" s="13"/>
      <c r="G11" s="57"/>
      <c r="J11" s="17"/>
      <c r="P11" s="2"/>
      <c r="Q11" s="2"/>
    </row>
    <row r="12" spans="1:23" x14ac:dyDescent="0.2">
      <c r="A12" s="68" t="s">
        <v>54</v>
      </c>
      <c r="B12" s="1" t="s">
        <v>18</v>
      </c>
      <c r="C12" s="8">
        <f>C3*60+D3</f>
        <v>3370</v>
      </c>
      <c r="D12" s="10">
        <f>C14/60</f>
        <v>1.3333333333333333</v>
      </c>
      <c r="E12" s="7"/>
      <c r="F12" s="2"/>
      <c r="J12" s="24" t="s">
        <v>35</v>
      </c>
      <c r="K12" s="10">
        <f>ABS((IF(AND(K10&gt;=L10,N2="N",W2="N"),((K10+L10)/2),IF(AND(K10&lt;=L10,N2="N",W2="N"),((L10+K10)/2),IF(AND(N2="N",W2="S"),(K10+L10),IF(AND(N2="S",W2="N"),(K10+L10),IF(AND(K10&gt;=L10,N2="S",W2="S"),(K10+L10)/2,IF(AND(K10&lt;=L10,N2="S",W2="S"),((L10-K10)/2)))))))))/60</f>
        <v>42.3333333333333</v>
      </c>
      <c r="L12" s="19">
        <f>(MOD(K12,1))*60</f>
        <v>19.99999999999801</v>
      </c>
      <c r="N12" s="30"/>
    </row>
    <row r="13" spans="1:23" x14ac:dyDescent="0.2">
      <c r="A13" s="68"/>
      <c r="B13" s="1" t="s">
        <v>19</v>
      </c>
      <c r="C13" s="8">
        <f>C6*60+D6</f>
        <v>3450</v>
      </c>
      <c r="D13" s="10">
        <f>IF(E14&gt;=60,1+D12,D12)</f>
        <v>1.3333333333333333</v>
      </c>
      <c r="E13" s="7"/>
      <c r="F13" s="2"/>
    </row>
    <row r="14" spans="1:23" ht="15" x14ac:dyDescent="0.2">
      <c r="A14" s="68"/>
      <c r="B14" s="1" t="s">
        <v>54</v>
      </c>
      <c r="C14" s="11">
        <f>ABS(IF(AND(E3="E",E6="E",C12&gt;=C13),(C12-C13),IF(AND(E3="E",E6="E",C12&lt;=C13),(C12-C13),IF(AND(E3="W",E6="W",C12&gt;=C13),(C12-C13),IF(AND(E3="W",E6="W",C12&lt;=C13),(C12-C13),IF(AND(E3="W",E6="E",C12&gt;=C13),(C12+C13),IF(AND(E3="W",E6="E",C12&lt;=C13),(C12+C13),IF(AND(E3="E",E6="W",C12&gt;=C13),(C12+C13),IF(AND(E3="E",E6="W",C12&lt;=C13),(C12+C13))))))))))</f>
        <v>80</v>
      </c>
      <c r="D14" s="10">
        <f>ROUNDDOWN(D13,0.111)</f>
        <v>1</v>
      </c>
      <c r="E14" s="61">
        <f>(MOD(D12,1))*60</f>
        <v>19.999999999999996</v>
      </c>
      <c r="F14" s="59" t="str">
        <f>IF(AND(E3="E",E6="E",C12&gt;=C13),"W",IF(AND(E3="E",E6="E",C12&lt;=C13),"E",IF(AND(E3="W",E6="W",C12&lt;=C13),"W",IF(AND(E3="W",E6="W",C12&gt;=C13),"E",IF(AND(E3="W",E6="E"),"E",IF(AND(E3="E",E6="W"),"W"))))))</f>
        <v>E</v>
      </c>
      <c r="J14" s="1" t="s">
        <v>36</v>
      </c>
      <c r="K14" s="19">
        <f>ABS(Q3*SIN(RADIANS(Q2)))</f>
        <v>4330.1270189221932</v>
      </c>
      <c r="L14" s="4" t="str">
        <f>IF(AND(Q2&lt;=180),"E",IF(AND(Q2&gt;=180),"W"))</f>
        <v>E</v>
      </c>
      <c r="P14" s="13"/>
    </row>
    <row r="15" spans="1:23" ht="15" x14ac:dyDescent="0.25">
      <c r="A15" s="60"/>
      <c r="B15" s="2"/>
      <c r="C15" s="7"/>
      <c r="D15" s="7"/>
      <c r="E15" s="7"/>
      <c r="F15" s="18"/>
      <c r="G15" s="2"/>
      <c r="J15" s="2"/>
      <c r="K15" s="53"/>
      <c r="L15" s="17"/>
      <c r="P15" s="13"/>
    </row>
    <row r="16" spans="1:23" x14ac:dyDescent="0.2">
      <c r="A16" s="73" t="s">
        <v>35</v>
      </c>
      <c r="B16" s="10">
        <f>(ABS(IF(AND(E2="N",E5="N"),(C8+C9)/2,IF(AND(E2="S",E5="S"),(C8+C9)/2,IF(AND(E2="N",E5="S"),(C8-C9)/2,IF(AND(E2="S",E5="N"),(C8-C9)/2))))))/60</f>
        <v>6.083333333333333</v>
      </c>
      <c r="C16" s="8">
        <f>IF(E17&gt;=60,1+D12,D12)</f>
        <v>1.3333333333333333</v>
      </c>
      <c r="D16" s="10">
        <f>ROUNDDOWN(B16,0.111)</f>
        <v>6</v>
      </c>
      <c r="E16" s="7"/>
      <c r="F16" s="18"/>
      <c r="G16" s="2"/>
      <c r="M16" s="1" t="s">
        <v>42</v>
      </c>
      <c r="P16" s="13"/>
    </row>
    <row r="17" spans="1:13" ht="15" x14ac:dyDescent="0.2">
      <c r="A17" s="73"/>
      <c r="B17" s="10">
        <f>IF(C17&gt;=60,1+D16,D16)</f>
        <v>6</v>
      </c>
      <c r="C17" s="61">
        <f>(MOD(B16,1))*60</f>
        <v>4.9999999999999822</v>
      </c>
      <c r="D17" s="7"/>
      <c r="E17" s="7"/>
      <c r="F17" s="59" t="str">
        <f>IF(AND(E2="N",E5="N"),"N",IF(AND(E2="S",E5="S"),"S",IF(AND(E2="N",E5="S",C8&gt;=C9),"N",IF(AND(E2="N",E5="S",C8&lt;=C9),"S",IF(AND(E2="S",E5="N",C8&lt;=C9),"S",IF(AND(E2="S",E5="N",C8&gt;=C9),"N"))))))</f>
        <v>N</v>
      </c>
      <c r="G17" s="2"/>
      <c r="J17" s="24" t="s">
        <v>41</v>
      </c>
      <c r="K17" s="10">
        <f>K14/COS(RADIANS(K12))/60</f>
        <v>97.625723156263987</v>
      </c>
      <c r="L17" s="19">
        <f>(MOD(K14,1))*60</f>
        <v>7.621135331592086</v>
      </c>
      <c r="M17" s="19">
        <f>K17*60+L17</f>
        <v>5865.1645247074312</v>
      </c>
    </row>
    <row r="18" spans="1:13" x14ac:dyDescent="0.2">
      <c r="B18" s="2"/>
      <c r="C18" s="53"/>
      <c r="D18" s="17"/>
      <c r="F18" s="17"/>
      <c r="K18" s="2" t="s">
        <v>42</v>
      </c>
    </row>
    <row r="19" spans="1:13" ht="15" x14ac:dyDescent="0.2">
      <c r="A19" s="1" t="s">
        <v>55</v>
      </c>
      <c r="B19" s="1" t="s">
        <v>56</v>
      </c>
      <c r="C19" s="62">
        <f>C14*COS(RADIANS(B16))</f>
        <v>79.549505042376055</v>
      </c>
      <c r="D19" s="14"/>
      <c r="F19" s="59" t="str">
        <f>IF(AND(C19&lt;=90),"NE",IF(AND(C19&lt;=180),"SE",IF(AND(C19&lt;=270),"SW",IF(AND(C19&lt;=360),"NW"))))</f>
        <v>NE</v>
      </c>
      <c r="G19" s="59" t="str">
        <f>F14</f>
        <v>E</v>
      </c>
      <c r="J19" s="24" t="s">
        <v>48</v>
      </c>
      <c r="K19" s="11">
        <f>U3*60+V3</f>
        <v>6254.3290494148623</v>
      </c>
    </row>
    <row r="20" spans="1:13" ht="15" x14ac:dyDescent="0.25">
      <c r="B20" s="2"/>
      <c r="C20" s="53"/>
      <c r="D20" s="2"/>
      <c r="E20" s="18"/>
      <c r="G20" s="20"/>
      <c r="J20" s="24" t="s">
        <v>47</v>
      </c>
      <c r="K20" s="11">
        <f>L3*60+M3</f>
        <v>352</v>
      </c>
    </row>
    <row r="21" spans="1:13" x14ac:dyDescent="0.2">
      <c r="A21" s="74" t="s">
        <v>57</v>
      </c>
      <c r="B21" s="64">
        <f>ABS(DEGREES(ATAN(C19/C10)))</f>
        <v>2.0614859538433001</v>
      </c>
      <c r="G21" s="77" t="s">
        <v>39</v>
      </c>
      <c r="H21" s="77"/>
    </row>
    <row r="22" spans="1:13" ht="15" x14ac:dyDescent="0.25">
      <c r="A22" s="74"/>
      <c r="B22" s="59" t="str">
        <f>F10</f>
        <v>S</v>
      </c>
      <c r="C22" s="10">
        <f>ABS(ROUNDDOWN(B21,0.111))</f>
        <v>2</v>
      </c>
      <c r="D22" s="11">
        <f>(MOD(B21,1))*60</f>
        <v>3.689157230598008</v>
      </c>
      <c r="E22" s="59" t="str">
        <f>F14</f>
        <v>E</v>
      </c>
      <c r="F22" s="17"/>
      <c r="G22" s="75">
        <f>IF(AND(B22="S",E22="W"),180+B21,IF(AND(B22="S",E22="E"),180-B21,IF(AND(B22="N",E22="W"),360-B21,IF(AND(B22="N",E22="E"),B21))))</f>
        <v>177.93851404615671</v>
      </c>
      <c r="H22" s="76"/>
    </row>
    <row r="23" spans="1:13" x14ac:dyDescent="0.2">
      <c r="B23" s="2"/>
      <c r="C23" s="7"/>
      <c r="D23" s="14"/>
      <c r="F23" s="17"/>
      <c r="G23" s="2"/>
      <c r="H23" s="13"/>
    </row>
    <row r="24" spans="1:13" x14ac:dyDescent="0.2">
      <c r="A24" s="24" t="s">
        <v>40</v>
      </c>
      <c r="B24" s="63">
        <f>ABS(C19/SIN(RADIANS(B21)))</f>
        <v>2211.4312387574901</v>
      </c>
      <c r="C24" s="54"/>
      <c r="D24" s="18"/>
      <c r="E24" s="17"/>
      <c r="F24" s="2"/>
      <c r="G24" s="2"/>
    </row>
    <row r="25" spans="1:13" ht="15" x14ac:dyDescent="0.25">
      <c r="E25" s="7"/>
      <c r="F25" s="55"/>
    </row>
    <row r="26" spans="1:13" x14ac:dyDescent="0.2">
      <c r="B26" s="2"/>
      <c r="C26" s="13"/>
    </row>
    <row r="28" spans="1:13" x14ac:dyDescent="0.2">
      <c r="B28" s="2"/>
      <c r="C28" s="72"/>
      <c r="D28" s="72"/>
    </row>
    <row r="34" spans="1:19" x14ac:dyDescent="0.2">
      <c r="J34" s="28"/>
      <c r="K34" s="28"/>
    </row>
    <row r="36" spans="1:19" x14ac:dyDescent="0.2">
      <c r="A36" s="28" t="s">
        <v>21</v>
      </c>
      <c r="B36" s="28"/>
      <c r="C36" s="28"/>
      <c r="D36" s="28"/>
      <c r="E36" s="28"/>
      <c r="F36" s="28"/>
      <c r="H36" s="28"/>
      <c r="I36" s="28"/>
    </row>
    <row r="37" spans="1:19" x14ac:dyDescent="0.2">
      <c r="A37" t="s">
        <v>20</v>
      </c>
      <c r="G37" s="28"/>
      <c r="J37" s="16"/>
      <c r="K37" s="16"/>
      <c r="L37" s="16"/>
      <c r="M37" s="16"/>
    </row>
    <row r="38" spans="1:19" x14ac:dyDescent="0.2">
      <c r="A38" s="70" t="s">
        <v>22</v>
      </c>
      <c r="B38" s="70"/>
      <c r="C38" s="70"/>
      <c r="D38" s="70"/>
      <c r="E38" s="70"/>
      <c r="J38" s="16"/>
      <c r="K38" s="16"/>
      <c r="L38" s="16"/>
      <c r="M38" s="16"/>
      <c r="N38" s="16"/>
    </row>
    <row r="39" spans="1:19" x14ac:dyDescent="0.2">
      <c r="A39" s="69" t="s">
        <v>23</v>
      </c>
      <c r="B39" s="69"/>
      <c r="C39" s="69"/>
      <c r="D39" s="69"/>
      <c r="E39" s="69"/>
      <c r="F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x14ac:dyDescent="0.2">
      <c r="A40" s="27" t="s">
        <v>24</v>
      </c>
      <c r="B40" s="27"/>
      <c r="C40" s="27"/>
      <c r="D40" s="27"/>
      <c r="E40" s="27"/>
      <c r="F40" s="27"/>
      <c r="G40" s="16"/>
      <c r="H40" s="27"/>
      <c r="I40" s="27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x14ac:dyDescent="0.2">
      <c r="A41" s="69" t="s">
        <v>25</v>
      </c>
      <c r="B41" s="69"/>
      <c r="C41" s="69"/>
      <c r="D41" s="69"/>
      <c r="E41" s="69"/>
      <c r="F41" s="16"/>
      <c r="G41" s="27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x14ac:dyDescent="0.2">
      <c r="A42" s="70" t="s">
        <v>26</v>
      </c>
      <c r="B42" s="70"/>
      <c r="C42" s="70"/>
      <c r="D42" s="70"/>
      <c r="E42" s="70"/>
      <c r="F42" s="70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2">
      <c r="A43" s="70" t="s">
        <v>14</v>
      </c>
      <c r="B43" s="70"/>
      <c r="C43" s="70"/>
      <c r="D43" s="70"/>
      <c r="E43" s="70"/>
      <c r="F43" s="70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2">
      <c r="A44" s="69" t="s">
        <v>27</v>
      </c>
      <c r="B44" s="69"/>
      <c r="C44" s="69"/>
      <c r="D44" s="69"/>
      <c r="E44" s="69"/>
      <c r="F44" s="69"/>
      <c r="G44" s="16"/>
      <c r="H44" s="16"/>
      <c r="I44" s="16"/>
      <c r="J44" s="27"/>
      <c r="K44" s="16"/>
      <c r="L44" s="16"/>
      <c r="M44" s="16"/>
      <c r="N44" s="16"/>
      <c r="O44" s="16"/>
      <c r="P44" s="16"/>
      <c r="Q44" s="16"/>
      <c r="R44" s="16"/>
      <c r="S44" s="16"/>
    </row>
    <row r="45" spans="1:19" x14ac:dyDescent="0.2">
      <c r="A45" s="38" t="s">
        <v>28</v>
      </c>
      <c r="B45" s="38"/>
      <c r="C45" s="38"/>
      <c r="D45" s="38"/>
      <c r="E45" s="38"/>
      <c r="F45" s="38"/>
      <c r="G45" s="16"/>
      <c r="H45" s="38"/>
      <c r="I45" s="38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x14ac:dyDescent="0.2">
      <c r="A46" s="27" t="s">
        <v>29</v>
      </c>
      <c r="B46" s="27"/>
      <c r="C46" s="27"/>
      <c r="D46" s="27"/>
      <c r="E46" s="27"/>
      <c r="F46" s="27"/>
      <c r="G46" s="38"/>
      <c r="H46" s="27"/>
      <c r="I46" s="27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2">
      <c r="A47" s="69" t="s">
        <v>30</v>
      </c>
      <c r="B47" s="69"/>
      <c r="C47" s="69"/>
      <c r="D47" s="69"/>
      <c r="E47" s="69"/>
      <c r="F47" s="69"/>
      <c r="G47" s="27"/>
      <c r="H47" s="16"/>
      <c r="I47" s="16"/>
      <c r="J47" s="26"/>
      <c r="K47" s="26"/>
      <c r="L47" s="26"/>
      <c r="M47" s="16"/>
      <c r="N47" s="16"/>
      <c r="O47" s="16"/>
      <c r="P47" s="16"/>
      <c r="Q47" s="16"/>
      <c r="R47" s="16"/>
      <c r="S47" s="16"/>
    </row>
    <row r="48" spans="1:19" x14ac:dyDescent="0.2">
      <c r="A48" s="26" t="s">
        <v>31</v>
      </c>
      <c r="B48" s="26"/>
      <c r="C48" s="26"/>
      <c r="D48" s="26"/>
      <c r="E48" s="26"/>
      <c r="F48" s="26"/>
      <c r="G48" s="16"/>
      <c r="H48" s="16"/>
      <c r="I48" s="16"/>
      <c r="J48" s="27"/>
      <c r="K48" s="27"/>
      <c r="L48" s="27"/>
      <c r="M48" s="27"/>
      <c r="N48" s="16"/>
      <c r="O48" s="16"/>
      <c r="P48" s="16"/>
      <c r="Q48" s="16"/>
      <c r="R48" s="16"/>
      <c r="S48" s="16"/>
    </row>
    <row r="49" spans="1:19" x14ac:dyDescent="0.2">
      <c r="A49" s="26" t="s">
        <v>32</v>
      </c>
      <c r="B49" s="26"/>
      <c r="C49" s="26"/>
      <c r="D49" s="26"/>
      <c r="E49" s="26"/>
      <c r="F49" s="26"/>
      <c r="G49" s="26"/>
      <c r="H49" s="26"/>
      <c r="I49" s="26"/>
      <c r="N49" s="27"/>
      <c r="O49" s="16"/>
      <c r="P49" s="16"/>
      <c r="Q49" s="16"/>
      <c r="R49" s="16"/>
      <c r="S49" s="16"/>
    </row>
    <row r="50" spans="1:19" x14ac:dyDescent="0.2">
      <c r="A50" s="27" t="s">
        <v>33</v>
      </c>
      <c r="B50" s="27"/>
      <c r="C50" s="27"/>
      <c r="D50" s="27"/>
      <c r="E50" s="27"/>
      <c r="F50" s="27"/>
      <c r="G50" s="26"/>
      <c r="H50" s="27"/>
      <c r="I50" s="27"/>
      <c r="O50" s="27"/>
      <c r="P50" s="27"/>
      <c r="Q50" s="27"/>
      <c r="R50" s="27"/>
      <c r="S50" s="27"/>
    </row>
    <row r="51" spans="1:19" x14ac:dyDescent="0.2">
      <c r="G51" s="27"/>
    </row>
    <row r="58" spans="1:19" ht="15" thickBot="1" x14ac:dyDescent="0.25"/>
    <row r="59" spans="1:19" ht="15.75" thickTop="1" thickBot="1" x14ac:dyDescent="0.25">
      <c r="A59" s="22">
        <v>10</v>
      </c>
      <c r="B59" s="23">
        <v>100</v>
      </c>
      <c r="D59" s="21">
        <v>90</v>
      </c>
      <c r="E59" s="21"/>
    </row>
    <row r="60" spans="1:19" ht="15" thickTop="1" x14ac:dyDescent="0.2">
      <c r="A60" s="23"/>
      <c r="B60" s="23"/>
      <c r="D60" s="21">
        <v>1</v>
      </c>
      <c r="E60" s="21">
        <v>0</v>
      </c>
    </row>
    <row r="61" spans="1:19" x14ac:dyDescent="0.2">
      <c r="A61" s="21" t="s">
        <v>37</v>
      </c>
      <c r="B61" s="21" t="s">
        <v>38</v>
      </c>
      <c r="D61" s="21">
        <v>26</v>
      </c>
      <c r="E61" s="21"/>
    </row>
    <row r="62" spans="1:19" x14ac:dyDescent="0.2">
      <c r="A62" s="21">
        <v>90</v>
      </c>
      <c r="B62" s="21">
        <f>90</f>
        <v>90</v>
      </c>
      <c r="D62" s="21">
        <v>1</v>
      </c>
      <c r="E62" s="21">
        <v>10</v>
      </c>
    </row>
    <row r="63" spans="1:19" x14ac:dyDescent="0.2">
      <c r="A63" s="21">
        <v>27</v>
      </c>
      <c r="B63" s="21">
        <f>2.7*A59</f>
        <v>27</v>
      </c>
      <c r="D63" s="21">
        <v>26</v>
      </c>
      <c r="E63" s="21"/>
    </row>
    <row r="64" spans="1:19" x14ac:dyDescent="0.2">
      <c r="A64" s="21">
        <v>27</v>
      </c>
      <c r="B64" s="21">
        <v>3</v>
      </c>
      <c r="D64" s="21">
        <v>1</v>
      </c>
      <c r="E64" s="3">
        <v>20</v>
      </c>
    </row>
    <row r="65" spans="1:5" x14ac:dyDescent="0.2">
      <c r="A65" s="21">
        <v>27</v>
      </c>
      <c r="B65" s="21">
        <f>360-B64-B63-B62</f>
        <v>240</v>
      </c>
      <c r="D65" s="21">
        <v>26</v>
      </c>
      <c r="E65" s="3"/>
    </row>
    <row r="66" spans="1:5" x14ac:dyDescent="0.2">
      <c r="A66" s="21">
        <v>27</v>
      </c>
      <c r="B66" s="21"/>
      <c r="D66" s="21">
        <v>1</v>
      </c>
      <c r="E66" s="3">
        <v>30</v>
      </c>
    </row>
    <row r="67" spans="1:5" x14ac:dyDescent="0.2">
      <c r="A67" s="21">
        <v>27</v>
      </c>
      <c r="B67" s="21"/>
      <c r="D67" s="21">
        <v>26</v>
      </c>
      <c r="E67" s="3"/>
    </row>
    <row r="68" spans="1:5" x14ac:dyDescent="0.2">
      <c r="A68" s="21">
        <v>27</v>
      </c>
      <c r="B68" s="21"/>
      <c r="D68" s="21">
        <v>1</v>
      </c>
      <c r="E68" s="3">
        <v>40</v>
      </c>
    </row>
    <row r="69" spans="1:5" x14ac:dyDescent="0.2">
      <c r="A69" s="21">
        <v>27</v>
      </c>
      <c r="B69" s="21"/>
      <c r="D69" s="21">
        <v>26</v>
      </c>
      <c r="E69" s="3"/>
    </row>
    <row r="70" spans="1:5" x14ac:dyDescent="0.2">
      <c r="A70" s="21">
        <v>27</v>
      </c>
      <c r="B70" s="21"/>
      <c r="D70" s="21">
        <v>1</v>
      </c>
      <c r="E70" s="3">
        <v>50</v>
      </c>
    </row>
    <row r="71" spans="1:5" x14ac:dyDescent="0.2">
      <c r="A71" s="21">
        <v>27</v>
      </c>
      <c r="B71" s="21"/>
      <c r="D71" s="21">
        <v>26</v>
      </c>
      <c r="E71" s="3"/>
    </row>
    <row r="72" spans="1:5" x14ac:dyDescent="0.2">
      <c r="A72" s="21">
        <v>27</v>
      </c>
      <c r="B72" s="21"/>
      <c r="D72" s="21">
        <v>1</v>
      </c>
      <c r="E72" s="3">
        <v>60</v>
      </c>
    </row>
    <row r="73" spans="1:5" x14ac:dyDescent="0.2">
      <c r="D73" s="21">
        <v>26</v>
      </c>
      <c r="E73" s="3"/>
    </row>
    <row r="74" spans="1:5" x14ac:dyDescent="0.2">
      <c r="D74" s="21">
        <v>1</v>
      </c>
      <c r="E74" s="3">
        <v>70</v>
      </c>
    </row>
    <row r="75" spans="1:5" x14ac:dyDescent="0.2">
      <c r="D75" s="21">
        <v>26</v>
      </c>
      <c r="E75" s="3"/>
    </row>
    <row r="76" spans="1:5" x14ac:dyDescent="0.2">
      <c r="D76" s="21">
        <v>1</v>
      </c>
      <c r="E76" s="3">
        <v>80</v>
      </c>
    </row>
    <row r="77" spans="1:5" x14ac:dyDescent="0.2">
      <c r="D77" s="21">
        <v>26</v>
      </c>
      <c r="E77" s="3"/>
    </row>
    <row r="78" spans="1:5" x14ac:dyDescent="0.2">
      <c r="D78" s="21">
        <v>1</v>
      </c>
      <c r="E78" s="3">
        <v>90</v>
      </c>
    </row>
    <row r="79" spans="1:5" x14ac:dyDescent="0.2">
      <c r="D79" s="21">
        <v>25</v>
      </c>
      <c r="E79" s="3"/>
    </row>
    <row r="80" spans="1:5" x14ac:dyDescent="0.2">
      <c r="D80" s="21">
        <v>1</v>
      </c>
      <c r="E80" s="3">
        <v>100</v>
      </c>
    </row>
  </sheetData>
  <mergeCells count="19">
    <mergeCell ref="H1:L1"/>
    <mergeCell ref="A2:A3"/>
    <mergeCell ref="A5:A6"/>
    <mergeCell ref="A38:E38"/>
    <mergeCell ref="J2:J3"/>
    <mergeCell ref="C28:D28"/>
    <mergeCell ref="A8:A10"/>
    <mergeCell ref="A12:A14"/>
    <mergeCell ref="A16:A17"/>
    <mergeCell ref="A21:A22"/>
    <mergeCell ref="G22:H22"/>
    <mergeCell ref="G21:H21"/>
    <mergeCell ref="S2:S3"/>
    <mergeCell ref="A44:F44"/>
    <mergeCell ref="A47:F47"/>
    <mergeCell ref="A39:E39"/>
    <mergeCell ref="A41:E41"/>
    <mergeCell ref="A42:F42"/>
    <mergeCell ref="A43:F4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workbookViewId="0">
      <pane ySplit="1" topLeftCell="A2" activePane="bottomLeft" state="frozen"/>
      <selection pane="bottomLeft" activeCell="D9" sqref="D9"/>
    </sheetView>
  </sheetViews>
  <sheetFormatPr defaultRowHeight="14.25" x14ac:dyDescent="0.2"/>
  <cols>
    <col min="1" max="1" width="17.125" customWidth="1"/>
    <col min="2" max="2" width="12" customWidth="1"/>
  </cols>
  <sheetData>
    <row r="1" spans="1:11" ht="23.25" x14ac:dyDescent="0.35">
      <c r="F1" s="71" t="s">
        <v>49</v>
      </c>
      <c r="G1" s="71"/>
      <c r="H1" s="71"/>
      <c r="I1" s="71"/>
      <c r="J1" s="71"/>
      <c r="K1" s="33"/>
    </row>
    <row r="3" spans="1:11" x14ac:dyDescent="0.2">
      <c r="D3" s="2"/>
      <c r="E3" s="2"/>
      <c r="F3" s="2"/>
      <c r="G3" s="2"/>
      <c r="I3" s="2"/>
      <c r="J3" s="2"/>
    </row>
    <row r="4" spans="1:11" ht="15" x14ac:dyDescent="0.25">
      <c r="A4" s="24" t="s">
        <v>60</v>
      </c>
      <c r="B4" s="46">
        <v>37446</v>
      </c>
      <c r="E4" s="6"/>
    </row>
    <row r="6" spans="1:11" ht="15.75" x14ac:dyDescent="0.25">
      <c r="A6" s="24" t="s">
        <v>58</v>
      </c>
      <c r="B6" s="43">
        <v>5</v>
      </c>
      <c r="C6" s="44">
        <v>43</v>
      </c>
      <c r="D6" s="39" t="s">
        <v>5</v>
      </c>
    </row>
    <row r="7" spans="1:11" ht="15" x14ac:dyDescent="0.25">
      <c r="B7" s="45"/>
      <c r="C7" s="45"/>
    </row>
    <row r="8" spans="1:11" ht="15.75" x14ac:dyDescent="0.25">
      <c r="A8" s="24" t="s">
        <v>59</v>
      </c>
      <c r="B8" s="78">
        <v>8</v>
      </c>
      <c r="C8" s="78"/>
      <c r="D8" s="39" t="s">
        <v>6</v>
      </c>
    </row>
    <row r="12" spans="1:11" x14ac:dyDescent="0.2">
      <c r="F12" s="2"/>
    </row>
    <row r="13" spans="1:11" x14ac:dyDescent="0.2">
      <c r="F13" s="2"/>
    </row>
    <row r="14" spans="1:11" x14ac:dyDescent="0.2">
      <c r="F14" s="2"/>
    </row>
    <row r="17" spans="2:2" x14ac:dyDescent="0.2">
      <c r="B17" s="7"/>
    </row>
    <row r="18" spans="2:2" x14ac:dyDescent="0.2">
      <c r="B18" s="17"/>
    </row>
    <row r="42" spans="1:3" x14ac:dyDescent="0.2">
      <c r="A42" s="24" t="s">
        <v>42</v>
      </c>
      <c r="B42" s="11">
        <f>B6*60+C6</f>
        <v>343</v>
      </c>
    </row>
    <row r="43" spans="1:3" x14ac:dyDescent="0.2">
      <c r="B43" s="11">
        <f ca="1">((B51-B4)/365)*B8</f>
        <v>179.66027397260274</v>
      </c>
    </row>
    <row r="44" spans="1:3" x14ac:dyDescent="0.2">
      <c r="B44" s="2"/>
    </row>
    <row r="45" spans="1:3" x14ac:dyDescent="0.2">
      <c r="A45" s="24" t="s">
        <v>42</v>
      </c>
      <c r="B45" s="11">
        <f ca="1">ABS(IF(AND(D6="E",D8="E"),B42+B43,IF(AND(D6="W",D8="W"),B42+B43,IF(AND(D6="E",D8="W"),B43-B42,IF(AND(D6="W",D8="E"),B43-B42)))))</f>
        <v>163.33972602739726</v>
      </c>
      <c r="C45" s="4" t="str">
        <f ca="1">(IF(AND(D6="E",D8="E"),"E",(IF(AND(D6="W",D8="W"),"W",(IF(AND(D6="E",D8="W",B42&lt;=B43),"W",(IF(AND(D6="E",D8="W",B42&gt;=B43),"E",(IF(AND(D6="W",D8="E",B42&lt;=B43),"E",(IF(AND(D6="W",D8="E",B42&gt;=B43),"E"))))))))))))</f>
        <v>E</v>
      </c>
    </row>
    <row r="46" spans="1:3" x14ac:dyDescent="0.2">
      <c r="B46" s="18"/>
      <c r="C46" s="17"/>
    </row>
    <row r="47" spans="1:3" x14ac:dyDescent="0.2">
      <c r="A47" s="24" t="s">
        <v>42</v>
      </c>
      <c r="B47" s="40">
        <f ca="1">B45/60</f>
        <v>2.7223287671232876</v>
      </c>
      <c r="C47" s="17"/>
    </row>
    <row r="49" spans="1:4" x14ac:dyDescent="0.2">
      <c r="A49" s="24" t="s">
        <v>42</v>
      </c>
      <c r="B49" s="41">
        <f ca="1">FLOOR(B45/60, 1)</f>
        <v>2</v>
      </c>
      <c r="C49" s="11">
        <f ca="1">(MOD(B47,1))*60</f>
        <v>43.339726027397262</v>
      </c>
      <c r="D49" s="4" t="str">
        <f ca="1">C45</f>
        <v>E</v>
      </c>
    </row>
    <row r="51" spans="1:4" x14ac:dyDescent="0.2">
      <c r="A51" s="24" t="s">
        <v>7</v>
      </c>
      <c r="B51" s="42">
        <f ca="1">TODAY()</f>
        <v>45643</v>
      </c>
    </row>
  </sheetData>
  <mergeCells count="2">
    <mergeCell ref="F1:J1"/>
    <mergeCell ref="B8:C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7B813-3845-4DBA-B1A0-AB8C4719AD20}">
  <dimension ref="A1:N14"/>
  <sheetViews>
    <sheetView workbookViewId="0">
      <pane ySplit="1" topLeftCell="A2" activePane="bottomLeft" state="frozen"/>
      <selection pane="bottomLeft" activeCell="G5" sqref="G5"/>
    </sheetView>
  </sheetViews>
  <sheetFormatPr defaultRowHeight="14.25" x14ac:dyDescent="0.2"/>
  <sheetData>
    <row r="1" spans="1:14" ht="23.25" x14ac:dyDescent="0.35">
      <c r="H1" s="80" t="s">
        <v>52</v>
      </c>
      <c r="I1" s="81"/>
      <c r="J1" s="81"/>
      <c r="K1" s="81"/>
      <c r="L1" s="81"/>
      <c r="M1" s="82"/>
    </row>
    <row r="3" spans="1:14" x14ac:dyDescent="0.2">
      <c r="A3" s="79" t="s">
        <v>50</v>
      </c>
      <c r="B3" s="79"/>
      <c r="C3" s="79"/>
      <c r="F3" s="79" t="s">
        <v>51</v>
      </c>
      <c r="G3" s="79"/>
      <c r="H3" s="79"/>
    </row>
    <row r="4" spans="1:14" ht="15" x14ac:dyDescent="0.25">
      <c r="A4" s="49" t="s">
        <v>0</v>
      </c>
      <c r="B4" s="50">
        <v>150</v>
      </c>
      <c r="F4" s="49" t="s">
        <v>4</v>
      </c>
      <c r="G4" s="50">
        <v>45</v>
      </c>
      <c r="J4" s="2"/>
      <c r="N4" s="2"/>
    </row>
    <row r="5" spans="1:14" ht="15" x14ac:dyDescent="0.25">
      <c r="A5" s="1" t="s">
        <v>1</v>
      </c>
      <c r="B5" s="47">
        <v>5.5</v>
      </c>
      <c r="C5" s="47" t="s">
        <v>5</v>
      </c>
      <c r="F5" s="1" t="s">
        <v>1</v>
      </c>
      <c r="G5" s="47">
        <v>5</v>
      </c>
      <c r="H5" s="47" t="s">
        <v>6</v>
      </c>
      <c r="J5" s="2"/>
      <c r="N5" s="2"/>
    </row>
    <row r="6" spans="1:14" ht="15" x14ac:dyDescent="0.25">
      <c r="A6" s="1" t="s">
        <v>3</v>
      </c>
      <c r="B6" s="47">
        <v>3</v>
      </c>
      <c r="C6" s="47" t="s">
        <v>6</v>
      </c>
      <c r="E6" s="3"/>
      <c r="F6" s="1" t="s">
        <v>3</v>
      </c>
      <c r="G6" s="47">
        <v>3</v>
      </c>
      <c r="H6" s="47" t="s">
        <v>6</v>
      </c>
      <c r="I6" s="3"/>
      <c r="J6" s="2"/>
      <c r="K6" s="2"/>
      <c r="L6" s="2"/>
      <c r="M6" s="2"/>
      <c r="N6" s="2"/>
    </row>
    <row r="7" spans="1:14" ht="15.75" x14ac:dyDescent="0.25">
      <c r="A7" s="1" t="s">
        <v>2</v>
      </c>
      <c r="B7" s="48">
        <f>IF(AND(C5="E"),B4+B5,IF(AND(C5="W"),B4-B5))</f>
        <v>155.5</v>
      </c>
      <c r="E7" s="3"/>
      <c r="F7" s="1" t="s">
        <v>2</v>
      </c>
      <c r="G7" s="51">
        <f>IF(AND(H5="E"),G4-G5,IF(AND(H5="W"),G4+G5))</f>
        <v>50</v>
      </c>
      <c r="I7" s="3"/>
      <c r="J7" s="2"/>
      <c r="K7" s="2"/>
      <c r="L7" s="17"/>
      <c r="M7" s="2"/>
      <c r="N7" s="17"/>
    </row>
    <row r="8" spans="1:14" ht="15.75" x14ac:dyDescent="0.25">
      <c r="A8" s="1" t="s">
        <v>4</v>
      </c>
      <c r="B8" s="48">
        <f>IF(AND(C6="E"),B7+B6,IF(AND(C6="W"),B7-B6))</f>
        <v>152.5</v>
      </c>
      <c r="E8" s="3"/>
      <c r="F8" s="1" t="s">
        <v>0</v>
      </c>
      <c r="G8" s="52">
        <f>IF(AND(H6="E"),G7-G6,IF(AND(H6="W"),G7+G6))</f>
        <v>53</v>
      </c>
      <c r="I8" s="3"/>
      <c r="K8" s="2"/>
      <c r="L8" s="2"/>
      <c r="M8" s="2"/>
    </row>
    <row r="10" spans="1:14" x14ac:dyDescent="0.2">
      <c r="J10" s="2"/>
      <c r="N10" s="2"/>
    </row>
    <row r="11" spans="1:14" x14ac:dyDescent="0.2">
      <c r="J11" s="2"/>
      <c r="N11" s="2"/>
    </row>
    <row r="12" spans="1:14" x14ac:dyDescent="0.2">
      <c r="J12" s="2"/>
      <c r="K12" s="2"/>
      <c r="L12" s="2"/>
      <c r="M12" s="2"/>
      <c r="N12" s="2"/>
    </row>
    <row r="13" spans="1:14" x14ac:dyDescent="0.2">
      <c r="J13" s="17"/>
      <c r="K13" s="2"/>
      <c r="L13" s="17"/>
      <c r="M13" s="2"/>
      <c r="N13" s="23"/>
    </row>
    <row r="14" spans="1:14" x14ac:dyDescent="0.2">
      <c r="K14" s="2"/>
      <c r="L14" s="2"/>
      <c r="M14" s="2"/>
    </row>
  </sheetData>
  <mergeCells count="3">
    <mergeCell ref="F3:H3"/>
    <mergeCell ref="A3:C3"/>
    <mergeCell ref="H1:M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AA46A-0061-44EB-AD95-5841302C7E0A}">
  <dimension ref="A1:L366"/>
  <sheetViews>
    <sheetView workbookViewId="0">
      <selection activeCell="H4" sqref="H4"/>
    </sheetView>
  </sheetViews>
  <sheetFormatPr defaultRowHeight="14.25" x14ac:dyDescent="0.2"/>
  <cols>
    <col min="5" max="6" width="8.875" style="2"/>
  </cols>
  <sheetData>
    <row r="1" spans="1:12" ht="23.25" x14ac:dyDescent="0.35">
      <c r="F1" s="80" t="s">
        <v>67</v>
      </c>
      <c r="G1" s="81"/>
      <c r="H1" s="81"/>
      <c r="I1" s="81"/>
      <c r="J1" s="81"/>
      <c r="K1" s="82"/>
      <c r="L1" s="65"/>
    </row>
    <row r="2" spans="1:12" x14ac:dyDescent="0.2">
      <c r="A2" s="24" t="s">
        <v>63</v>
      </c>
      <c r="G2" s="2"/>
      <c r="H2" s="2"/>
      <c r="I2" s="2"/>
      <c r="J2" s="2"/>
      <c r="K2" s="2"/>
      <c r="L2" s="2"/>
    </row>
    <row r="3" spans="1:12" x14ac:dyDescent="0.2">
      <c r="B3" s="1" t="s">
        <v>66</v>
      </c>
    </row>
    <row r="4" spans="1:12" ht="15.75" x14ac:dyDescent="0.2">
      <c r="A4" s="24" t="s">
        <v>64</v>
      </c>
      <c r="B4" s="67">
        <v>50</v>
      </c>
    </row>
    <row r="5" spans="1:12" x14ac:dyDescent="0.2">
      <c r="E5" s="66" t="s">
        <v>56</v>
      </c>
      <c r="F5" s="66" t="s">
        <v>62</v>
      </c>
      <c r="G5" s="66" t="s">
        <v>65</v>
      </c>
    </row>
    <row r="6" spans="1:12" x14ac:dyDescent="0.2">
      <c r="E6" s="1">
        <v>0</v>
      </c>
      <c r="F6" s="1">
        <v>2</v>
      </c>
      <c r="G6" s="1" t="s">
        <v>6</v>
      </c>
    </row>
    <row r="7" spans="1:12" x14ac:dyDescent="0.2">
      <c r="E7" s="1">
        <v>1</v>
      </c>
      <c r="F7" s="1">
        <v>2.1</v>
      </c>
      <c r="G7" s="1" t="s">
        <v>6</v>
      </c>
    </row>
    <row r="8" spans="1:12" x14ac:dyDescent="0.2">
      <c r="E8" s="1">
        <v>2</v>
      </c>
      <c r="F8" s="1">
        <v>2.2000000000000002</v>
      </c>
      <c r="G8" s="1" t="s">
        <v>6</v>
      </c>
    </row>
    <row r="9" spans="1:12" x14ac:dyDescent="0.2">
      <c r="E9" s="1">
        <v>3</v>
      </c>
      <c r="F9" s="1">
        <v>2.2999999999999998</v>
      </c>
      <c r="G9" s="1" t="s">
        <v>6</v>
      </c>
    </row>
    <row r="10" spans="1:12" x14ac:dyDescent="0.2">
      <c r="E10" s="1">
        <v>4</v>
      </c>
      <c r="F10" s="1">
        <v>2.4</v>
      </c>
      <c r="G10" s="1" t="s">
        <v>6</v>
      </c>
    </row>
    <row r="11" spans="1:12" ht="15.75" x14ac:dyDescent="0.2">
      <c r="A11" s="24" t="s">
        <v>62</v>
      </c>
      <c r="B11" s="52">
        <f>VLOOKUP(B4,E5:G366,2,0)</f>
        <v>7</v>
      </c>
      <c r="C11" s="52" t="str">
        <f>VLOOKUP(C4,F5:H366,2,0)</f>
        <v>W</v>
      </c>
      <c r="E11" s="1">
        <v>5</v>
      </c>
      <c r="F11" s="1">
        <v>2.5</v>
      </c>
      <c r="G11" s="1" t="s">
        <v>6</v>
      </c>
    </row>
    <row r="12" spans="1:12" x14ac:dyDescent="0.2">
      <c r="E12" s="1">
        <v>6</v>
      </c>
      <c r="F12" s="1">
        <v>2.6</v>
      </c>
      <c r="G12" s="1" t="s">
        <v>6</v>
      </c>
    </row>
    <row r="13" spans="1:12" x14ac:dyDescent="0.2">
      <c r="E13" s="1">
        <v>7</v>
      </c>
      <c r="F13" s="1">
        <v>2.7</v>
      </c>
      <c r="G13" s="1" t="s">
        <v>6</v>
      </c>
    </row>
    <row r="14" spans="1:12" x14ac:dyDescent="0.2">
      <c r="E14" s="1">
        <v>8</v>
      </c>
      <c r="F14" s="1">
        <v>2.8</v>
      </c>
      <c r="G14" s="1" t="s">
        <v>6</v>
      </c>
    </row>
    <row r="15" spans="1:12" x14ac:dyDescent="0.2">
      <c r="E15" s="1">
        <v>9</v>
      </c>
      <c r="F15" s="1">
        <v>2.9</v>
      </c>
      <c r="G15" s="1" t="s">
        <v>6</v>
      </c>
    </row>
    <row r="16" spans="1:12" x14ac:dyDescent="0.2">
      <c r="E16" s="1">
        <v>10</v>
      </c>
      <c r="F16" s="1">
        <v>3</v>
      </c>
      <c r="G16" s="1" t="s">
        <v>6</v>
      </c>
    </row>
    <row r="17" spans="5:7" x14ac:dyDescent="0.2">
      <c r="E17" s="1">
        <v>11</v>
      </c>
      <c r="F17" s="1">
        <v>3.1</v>
      </c>
      <c r="G17" s="1" t="s">
        <v>6</v>
      </c>
    </row>
    <row r="18" spans="5:7" x14ac:dyDescent="0.2">
      <c r="E18" s="1">
        <v>12</v>
      </c>
      <c r="F18" s="1">
        <v>3.2</v>
      </c>
      <c r="G18" s="1" t="s">
        <v>6</v>
      </c>
    </row>
    <row r="19" spans="5:7" x14ac:dyDescent="0.2">
      <c r="E19" s="1">
        <v>13</v>
      </c>
      <c r="F19" s="1">
        <v>3.3</v>
      </c>
      <c r="G19" s="1" t="s">
        <v>6</v>
      </c>
    </row>
    <row r="20" spans="5:7" x14ac:dyDescent="0.2">
      <c r="E20" s="1">
        <v>14</v>
      </c>
      <c r="F20" s="1">
        <v>3.4</v>
      </c>
      <c r="G20" s="1" t="s">
        <v>6</v>
      </c>
    </row>
    <row r="21" spans="5:7" x14ac:dyDescent="0.2">
      <c r="E21" s="1">
        <v>15</v>
      </c>
      <c r="F21" s="1">
        <v>3.5</v>
      </c>
      <c r="G21" s="1" t="s">
        <v>6</v>
      </c>
    </row>
    <row r="22" spans="5:7" x14ac:dyDescent="0.2">
      <c r="E22" s="1">
        <v>16</v>
      </c>
      <c r="F22" s="1">
        <v>3.6</v>
      </c>
      <c r="G22" s="1" t="s">
        <v>6</v>
      </c>
    </row>
    <row r="23" spans="5:7" x14ac:dyDescent="0.2">
      <c r="E23" s="1">
        <v>17</v>
      </c>
      <c r="F23" s="1">
        <v>3.7</v>
      </c>
      <c r="G23" s="1" t="s">
        <v>6</v>
      </c>
    </row>
    <row r="24" spans="5:7" x14ac:dyDescent="0.2">
      <c r="E24" s="1">
        <v>18</v>
      </c>
      <c r="F24" s="1">
        <v>3.8</v>
      </c>
      <c r="G24" s="1" t="s">
        <v>6</v>
      </c>
    </row>
    <row r="25" spans="5:7" x14ac:dyDescent="0.2">
      <c r="E25" s="1">
        <v>19</v>
      </c>
      <c r="F25" s="1">
        <v>3.9</v>
      </c>
      <c r="G25" s="1" t="s">
        <v>6</v>
      </c>
    </row>
    <row r="26" spans="5:7" x14ac:dyDescent="0.2">
      <c r="E26" s="1">
        <v>20</v>
      </c>
      <c r="F26" s="1">
        <v>3</v>
      </c>
      <c r="G26" s="1" t="s">
        <v>6</v>
      </c>
    </row>
    <row r="27" spans="5:7" x14ac:dyDescent="0.2">
      <c r="E27" s="1">
        <v>21</v>
      </c>
      <c r="F27" s="1">
        <v>3.2</v>
      </c>
      <c r="G27" s="1" t="s">
        <v>6</v>
      </c>
    </row>
    <row r="28" spans="5:7" x14ac:dyDescent="0.2">
      <c r="E28" s="1">
        <v>22</v>
      </c>
      <c r="F28" s="1">
        <v>3.4</v>
      </c>
      <c r="G28" s="1" t="s">
        <v>6</v>
      </c>
    </row>
    <row r="29" spans="5:7" x14ac:dyDescent="0.2">
      <c r="E29" s="1">
        <v>23</v>
      </c>
      <c r="F29" s="1">
        <v>3.6</v>
      </c>
      <c r="G29" s="1" t="s">
        <v>6</v>
      </c>
    </row>
    <row r="30" spans="5:7" x14ac:dyDescent="0.2">
      <c r="E30" s="1">
        <v>24</v>
      </c>
      <c r="F30" s="1">
        <v>3.8</v>
      </c>
      <c r="G30" s="1" t="s">
        <v>6</v>
      </c>
    </row>
    <row r="31" spans="5:7" x14ac:dyDescent="0.2">
      <c r="E31" s="1">
        <v>25</v>
      </c>
      <c r="F31" s="1">
        <v>4</v>
      </c>
      <c r="G31" s="1" t="s">
        <v>6</v>
      </c>
    </row>
    <row r="32" spans="5:7" x14ac:dyDescent="0.2">
      <c r="E32" s="1">
        <v>26</v>
      </c>
      <c r="F32" s="1">
        <v>4.2</v>
      </c>
      <c r="G32" s="1" t="s">
        <v>6</v>
      </c>
    </row>
    <row r="33" spans="5:7" x14ac:dyDescent="0.2">
      <c r="E33" s="1">
        <v>27</v>
      </c>
      <c r="F33" s="1">
        <v>4.4000000000000004</v>
      </c>
      <c r="G33" s="1" t="s">
        <v>6</v>
      </c>
    </row>
    <row r="34" spans="5:7" x14ac:dyDescent="0.2">
      <c r="E34" s="1">
        <v>28</v>
      </c>
      <c r="F34" s="1">
        <v>4.5999999999999996</v>
      </c>
      <c r="G34" s="1" t="s">
        <v>6</v>
      </c>
    </row>
    <row r="35" spans="5:7" x14ac:dyDescent="0.2">
      <c r="E35" s="1">
        <v>29</v>
      </c>
      <c r="F35" s="1">
        <v>4.8</v>
      </c>
      <c r="G35" s="1" t="s">
        <v>6</v>
      </c>
    </row>
    <row r="36" spans="5:7" x14ac:dyDescent="0.2">
      <c r="E36" s="1">
        <v>30</v>
      </c>
      <c r="F36" s="1">
        <v>5</v>
      </c>
      <c r="G36" s="1" t="s">
        <v>6</v>
      </c>
    </row>
    <row r="37" spans="5:7" x14ac:dyDescent="0.2">
      <c r="E37" s="1">
        <v>31</v>
      </c>
      <c r="F37" s="1">
        <v>5.0999999999999996</v>
      </c>
      <c r="G37" s="1" t="s">
        <v>6</v>
      </c>
    </row>
    <row r="38" spans="5:7" x14ac:dyDescent="0.2">
      <c r="E38" s="1">
        <v>32</v>
      </c>
      <c r="F38" s="1">
        <v>5.2</v>
      </c>
      <c r="G38" s="1" t="s">
        <v>6</v>
      </c>
    </row>
    <row r="39" spans="5:7" x14ac:dyDescent="0.2">
      <c r="E39" s="1">
        <v>33</v>
      </c>
      <c r="F39" s="1">
        <v>5.3</v>
      </c>
      <c r="G39" s="1" t="s">
        <v>6</v>
      </c>
    </row>
    <row r="40" spans="5:7" x14ac:dyDescent="0.2">
      <c r="E40" s="1">
        <v>34</v>
      </c>
      <c r="F40" s="1">
        <v>5.4</v>
      </c>
      <c r="G40" s="1" t="s">
        <v>6</v>
      </c>
    </row>
    <row r="41" spans="5:7" x14ac:dyDescent="0.2">
      <c r="E41" s="1">
        <v>35</v>
      </c>
      <c r="F41" s="1">
        <v>5.5</v>
      </c>
      <c r="G41" s="1" t="s">
        <v>6</v>
      </c>
    </row>
    <row r="42" spans="5:7" x14ac:dyDescent="0.2">
      <c r="E42" s="1">
        <v>36</v>
      </c>
      <c r="F42" s="1">
        <v>5.6</v>
      </c>
      <c r="G42" s="1" t="s">
        <v>6</v>
      </c>
    </row>
    <row r="43" spans="5:7" x14ac:dyDescent="0.2">
      <c r="E43" s="1">
        <v>37</v>
      </c>
      <c r="F43" s="1">
        <v>5.7</v>
      </c>
      <c r="G43" s="1" t="s">
        <v>6</v>
      </c>
    </row>
    <row r="44" spans="5:7" x14ac:dyDescent="0.2">
      <c r="E44" s="1">
        <v>38</v>
      </c>
      <c r="F44" s="1">
        <v>5.8</v>
      </c>
      <c r="G44" s="1" t="s">
        <v>6</v>
      </c>
    </row>
    <row r="45" spans="5:7" x14ac:dyDescent="0.2">
      <c r="E45" s="1">
        <v>39</v>
      </c>
      <c r="F45" s="1">
        <v>5.9</v>
      </c>
      <c r="G45" s="1" t="s">
        <v>6</v>
      </c>
    </row>
    <row r="46" spans="5:7" x14ac:dyDescent="0.2">
      <c r="E46" s="1">
        <v>40</v>
      </c>
      <c r="F46" s="1">
        <v>6</v>
      </c>
      <c r="G46" s="1" t="s">
        <v>6</v>
      </c>
    </row>
    <row r="47" spans="5:7" x14ac:dyDescent="0.2">
      <c r="E47" s="1">
        <v>41</v>
      </c>
      <c r="F47" s="1">
        <v>6.1</v>
      </c>
      <c r="G47" s="1" t="s">
        <v>6</v>
      </c>
    </row>
    <row r="48" spans="5:7" x14ac:dyDescent="0.2">
      <c r="E48" s="1">
        <v>42</v>
      </c>
      <c r="F48" s="1">
        <v>6.2</v>
      </c>
      <c r="G48" s="1" t="s">
        <v>6</v>
      </c>
    </row>
    <row r="49" spans="5:7" x14ac:dyDescent="0.2">
      <c r="E49" s="1">
        <v>43</v>
      </c>
      <c r="F49" s="1">
        <v>6.3</v>
      </c>
      <c r="G49" s="1" t="s">
        <v>6</v>
      </c>
    </row>
    <row r="50" spans="5:7" x14ac:dyDescent="0.2">
      <c r="E50" s="1">
        <v>44</v>
      </c>
      <c r="F50" s="1">
        <v>6.4</v>
      </c>
      <c r="G50" s="1" t="s">
        <v>6</v>
      </c>
    </row>
    <row r="51" spans="5:7" x14ac:dyDescent="0.2">
      <c r="E51" s="1">
        <v>45</v>
      </c>
      <c r="F51" s="1">
        <v>6.5</v>
      </c>
      <c r="G51" s="1" t="s">
        <v>6</v>
      </c>
    </row>
    <row r="52" spans="5:7" x14ac:dyDescent="0.2">
      <c r="E52" s="1">
        <v>46</v>
      </c>
      <c r="F52" s="1">
        <v>6.6</v>
      </c>
      <c r="G52" s="1" t="s">
        <v>6</v>
      </c>
    </row>
    <row r="53" spans="5:7" x14ac:dyDescent="0.2">
      <c r="E53" s="1">
        <v>47</v>
      </c>
      <c r="F53" s="1">
        <v>6.7</v>
      </c>
      <c r="G53" s="1" t="s">
        <v>6</v>
      </c>
    </row>
    <row r="54" spans="5:7" x14ac:dyDescent="0.2">
      <c r="E54" s="1">
        <v>48</v>
      </c>
      <c r="F54" s="1">
        <v>6.8</v>
      </c>
      <c r="G54" s="1" t="s">
        <v>6</v>
      </c>
    </row>
    <row r="55" spans="5:7" x14ac:dyDescent="0.2">
      <c r="E55" s="1">
        <v>49</v>
      </c>
      <c r="F55" s="1">
        <v>6.9</v>
      </c>
      <c r="G55" s="1" t="s">
        <v>6</v>
      </c>
    </row>
    <row r="56" spans="5:7" x14ac:dyDescent="0.2">
      <c r="E56" s="1">
        <v>50</v>
      </c>
      <c r="F56" s="1">
        <v>7</v>
      </c>
      <c r="G56" s="1" t="s">
        <v>6</v>
      </c>
    </row>
    <row r="57" spans="5:7" x14ac:dyDescent="0.2">
      <c r="E57" s="1">
        <v>51</v>
      </c>
      <c r="F57" s="1">
        <v>7.1</v>
      </c>
      <c r="G57" s="1" t="s">
        <v>6</v>
      </c>
    </row>
    <row r="58" spans="5:7" x14ac:dyDescent="0.2">
      <c r="E58" s="1">
        <v>52</v>
      </c>
      <c r="F58" s="1">
        <v>7.2</v>
      </c>
      <c r="G58" s="1" t="s">
        <v>6</v>
      </c>
    </row>
    <row r="59" spans="5:7" x14ac:dyDescent="0.2">
      <c r="E59" s="1">
        <v>53</v>
      </c>
      <c r="F59" s="1">
        <v>7.3</v>
      </c>
      <c r="G59" s="1" t="s">
        <v>6</v>
      </c>
    </row>
    <row r="60" spans="5:7" x14ac:dyDescent="0.2">
      <c r="E60" s="1">
        <v>54</v>
      </c>
      <c r="F60" s="1">
        <v>7.4</v>
      </c>
      <c r="G60" s="1" t="s">
        <v>6</v>
      </c>
    </row>
    <row r="61" spans="5:7" x14ac:dyDescent="0.2">
      <c r="E61" s="1">
        <v>55</v>
      </c>
      <c r="F61" s="1">
        <v>7.5</v>
      </c>
      <c r="G61" s="1" t="s">
        <v>6</v>
      </c>
    </row>
    <row r="62" spans="5:7" x14ac:dyDescent="0.2">
      <c r="E62" s="1">
        <v>56</v>
      </c>
      <c r="F62" s="1">
        <v>7.6</v>
      </c>
      <c r="G62" s="1" t="s">
        <v>6</v>
      </c>
    </row>
    <row r="63" spans="5:7" x14ac:dyDescent="0.2">
      <c r="E63" s="1">
        <v>57</v>
      </c>
      <c r="F63" s="1">
        <v>7.7</v>
      </c>
      <c r="G63" s="1" t="s">
        <v>6</v>
      </c>
    </row>
    <row r="64" spans="5:7" x14ac:dyDescent="0.2">
      <c r="E64" s="1">
        <v>58</v>
      </c>
      <c r="F64" s="1">
        <v>7.8</v>
      </c>
      <c r="G64" s="1" t="s">
        <v>6</v>
      </c>
    </row>
    <row r="65" spans="5:7" x14ac:dyDescent="0.2">
      <c r="E65" s="1">
        <v>59</v>
      </c>
      <c r="F65" s="1">
        <v>7.9</v>
      </c>
      <c r="G65" s="1" t="s">
        <v>6</v>
      </c>
    </row>
    <row r="66" spans="5:7" x14ac:dyDescent="0.2">
      <c r="E66" s="1">
        <v>60</v>
      </c>
      <c r="F66" s="1">
        <v>8</v>
      </c>
      <c r="G66" s="1" t="s">
        <v>6</v>
      </c>
    </row>
    <row r="67" spans="5:7" x14ac:dyDescent="0.2">
      <c r="E67" s="1">
        <v>61</v>
      </c>
      <c r="F67" s="1">
        <v>8.3000000000000007</v>
      </c>
      <c r="G67" s="1" t="s">
        <v>6</v>
      </c>
    </row>
    <row r="68" spans="5:7" x14ac:dyDescent="0.2">
      <c r="E68" s="1">
        <v>62</v>
      </c>
      <c r="F68" s="1">
        <v>8.6</v>
      </c>
      <c r="G68" s="1" t="s">
        <v>6</v>
      </c>
    </row>
    <row r="69" spans="5:7" x14ac:dyDescent="0.2">
      <c r="E69" s="1">
        <v>63</v>
      </c>
      <c r="F69" s="1">
        <v>8.9</v>
      </c>
      <c r="G69" s="1" t="s">
        <v>6</v>
      </c>
    </row>
    <row r="70" spans="5:7" x14ac:dyDescent="0.2">
      <c r="E70" s="1">
        <v>64</v>
      </c>
      <c r="F70" s="1">
        <v>9.1999999999999993</v>
      </c>
      <c r="G70" s="1" t="s">
        <v>6</v>
      </c>
    </row>
    <row r="71" spans="5:7" x14ac:dyDescent="0.2">
      <c r="E71" s="1">
        <v>65</v>
      </c>
      <c r="F71" s="1">
        <v>9.5</v>
      </c>
      <c r="G71" s="1" t="s">
        <v>6</v>
      </c>
    </row>
    <row r="72" spans="5:7" x14ac:dyDescent="0.2">
      <c r="E72" s="1">
        <v>66</v>
      </c>
      <c r="F72" s="1">
        <v>9.8000000000000007</v>
      </c>
      <c r="G72" s="1" t="s">
        <v>6</v>
      </c>
    </row>
    <row r="73" spans="5:7" x14ac:dyDescent="0.2">
      <c r="E73" s="1">
        <v>67</v>
      </c>
      <c r="F73" s="1">
        <v>10.1</v>
      </c>
      <c r="G73" s="1" t="s">
        <v>6</v>
      </c>
    </row>
    <row r="74" spans="5:7" x14ac:dyDescent="0.2">
      <c r="E74" s="1">
        <v>68</v>
      </c>
      <c r="F74" s="1">
        <v>10.4</v>
      </c>
      <c r="G74" s="1" t="s">
        <v>6</v>
      </c>
    </row>
    <row r="75" spans="5:7" x14ac:dyDescent="0.2">
      <c r="E75" s="1">
        <v>69</v>
      </c>
      <c r="F75" s="1">
        <v>10.7</v>
      </c>
      <c r="G75" s="1" t="s">
        <v>6</v>
      </c>
    </row>
    <row r="76" spans="5:7" x14ac:dyDescent="0.2">
      <c r="E76" s="1">
        <v>70</v>
      </c>
      <c r="F76" s="1">
        <v>11</v>
      </c>
      <c r="G76" s="1" t="s">
        <v>6</v>
      </c>
    </row>
    <row r="77" spans="5:7" x14ac:dyDescent="0.2">
      <c r="E77" s="1">
        <v>71</v>
      </c>
      <c r="F77" s="1">
        <v>11.2</v>
      </c>
      <c r="G77" s="1" t="s">
        <v>6</v>
      </c>
    </row>
    <row r="78" spans="5:7" x14ac:dyDescent="0.2">
      <c r="E78" s="1">
        <v>72</v>
      </c>
      <c r="F78" s="1">
        <v>11.4</v>
      </c>
      <c r="G78" s="1" t="s">
        <v>6</v>
      </c>
    </row>
    <row r="79" spans="5:7" x14ac:dyDescent="0.2">
      <c r="E79" s="1">
        <v>73</v>
      </c>
      <c r="F79" s="1">
        <v>11.6</v>
      </c>
      <c r="G79" s="1" t="s">
        <v>6</v>
      </c>
    </row>
    <row r="80" spans="5:7" x14ac:dyDescent="0.2">
      <c r="E80" s="1">
        <v>74</v>
      </c>
      <c r="F80" s="1">
        <v>11.8</v>
      </c>
      <c r="G80" s="1" t="s">
        <v>6</v>
      </c>
    </row>
    <row r="81" spans="5:7" x14ac:dyDescent="0.2">
      <c r="E81" s="1">
        <v>75</v>
      </c>
      <c r="F81" s="1">
        <v>12</v>
      </c>
      <c r="G81" s="1" t="s">
        <v>6</v>
      </c>
    </row>
    <row r="82" spans="5:7" x14ac:dyDescent="0.2">
      <c r="E82" s="1">
        <v>76</v>
      </c>
      <c r="F82" s="1">
        <v>12.2</v>
      </c>
      <c r="G82" s="1" t="s">
        <v>6</v>
      </c>
    </row>
    <row r="83" spans="5:7" x14ac:dyDescent="0.2">
      <c r="E83" s="1">
        <v>77</v>
      </c>
      <c r="F83" s="1">
        <v>12.4</v>
      </c>
      <c r="G83" s="1" t="s">
        <v>6</v>
      </c>
    </row>
    <row r="84" spans="5:7" x14ac:dyDescent="0.2">
      <c r="E84" s="1">
        <v>78</v>
      </c>
      <c r="F84" s="1">
        <v>12.6</v>
      </c>
      <c r="G84" s="1" t="s">
        <v>6</v>
      </c>
    </row>
    <row r="85" spans="5:7" x14ac:dyDescent="0.2">
      <c r="E85" s="1">
        <v>79</v>
      </c>
      <c r="F85" s="1">
        <v>12.8</v>
      </c>
      <c r="G85" s="1" t="s">
        <v>6</v>
      </c>
    </row>
    <row r="86" spans="5:7" x14ac:dyDescent="0.2">
      <c r="E86" s="1">
        <v>80</v>
      </c>
      <c r="F86" s="1">
        <v>13</v>
      </c>
      <c r="G86" s="1" t="s">
        <v>6</v>
      </c>
    </row>
    <row r="87" spans="5:7" x14ac:dyDescent="0.2">
      <c r="E87" s="1">
        <v>81</v>
      </c>
      <c r="F87" s="1">
        <v>13.1</v>
      </c>
      <c r="G87" s="1" t="s">
        <v>6</v>
      </c>
    </row>
    <row r="88" spans="5:7" x14ac:dyDescent="0.2">
      <c r="E88" s="1">
        <v>82</v>
      </c>
      <c r="F88" s="1">
        <v>13.2</v>
      </c>
      <c r="G88" s="1" t="s">
        <v>6</v>
      </c>
    </row>
    <row r="89" spans="5:7" x14ac:dyDescent="0.2">
      <c r="E89" s="1">
        <v>83</v>
      </c>
      <c r="F89" s="1">
        <v>13.3</v>
      </c>
      <c r="G89" s="1" t="s">
        <v>6</v>
      </c>
    </row>
    <row r="90" spans="5:7" x14ac:dyDescent="0.2">
      <c r="E90" s="1">
        <v>84</v>
      </c>
      <c r="F90" s="1">
        <v>13.4</v>
      </c>
      <c r="G90" s="1" t="s">
        <v>6</v>
      </c>
    </row>
    <row r="91" spans="5:7" x14ac:dyDescent="0.2">
      <c r="E91" s="1">
        <v>85</v>
      </c>
      <c r="F91" s="1">
        <v>13.5</v>
      </c>
      <c r="G91" s="1" t="s">
        <v>6</v>
      </c>
    </row>
    <row r="92" spans="5:7" x14ac:dyDescent="0.2">
      <c r="E92" s="1">
        <v>86</v>
      </c>
      <c r="F92" s="1">
        <v>13.6</v>
      </c>
      <c r="G92" s="1" t="s">
        <v>6</v>
      </c>
    </row>
    <row r="93" spans="5:7" x14ac:dyDescent="0.2">
      <c r="E93" s="1">
        <v>87</v>
      </c>
      <c r="F93" s="1">
        <v>13.7</v>
      </c>
      <c r="G93" s="1" t="s">
        <v>6</v>
      </c>
    </row>
    <row r="94" spans="5:7" x14ac:dyDescent="0.2">
      <c r="E94" s="1">
        <v>88</v>
      </c>
      <c r="F94" s="1">
        <v>13.8</v>
      </c>
      <c r="G94" s="1" t="s">
        <v>6</v>
      </c>
    </row>
    <row r="95" spans="5:7" x14ac:dyDescent="0.2">
      <c r="E95" s="1">
        <v>89</v>
      </c>
      <c r="F95" s="1">
        <v>13.9</v>
      </c>
      <c r="G95" s="1" t="s">
        <v>6</v>
      </c>
    </row>
    <row r="96" spans="5:7" x14ac:dyDescent="0.2">
      <c r="E96" s="1">
        <v>90</v>
      </c>
      <c r="F96" s="1">
        <v>12</v>
      </c>
      <c r="G96" s="1" t="s">
        <v>6</v>
      </c>
    </row>
    <row r="97" spans="5:7" x14ac:dyDescent="0.2">
      <c r="E97" s="1">
        <v>91</v>
      </c>
      <c r="F97" s="1">
        <v>11.9</v>
      </c>
      <c r="G97" s="1" t="s">
        <v>6</v>
      </c>
    </row>
    <row r="98" spans="5:7" x14ac:dyDescent="0.2">
      <c r="E98" s="1">
        <v>92</v>
      </c>
      <c r="F98" s="1">
        <v>11.8</v>
      </c>
      <c r="G98" s="1" t="s">
        <v>6</v>
      </c>
    </row>
    <row r="99" spans="5:7" x14ac:dyDescent="0.2">
      <c r="E99" s="1">
        <v>93</v>
      </c>
      <c r="F99" s="1">
        <v>11.7</v>
      </c>
      <c r="G99" s="1" t="s">
        <v>6</v>
      </c>
    </row>
    <row r="100" spans="5:7" x14ac:dyDescent="0.2">
      <c r="E100" s="1">
        <v>94</v>
      </c>
      <c r="F100" s="1">
        <v>11.6</v>
      </c>
      <c r="G100" s="1" t="s">
        <v>6</v>
      </c>
    </row>
    <row r="101" spans="5:7" x14ac:dyDescent="0.2">
      <c r="E101" s="1">
        <v>95</v>
      </c>
      <c r="F101" s="1">
        <v>11.5</v>
      </c>
      <c r="G101" s="1" t="s">
        <v>6</v>
      </c>
    </row>
    <row r="102" spans="5:7" x14ac:dyDescent="0.2">
      <c r="E102" s="1">
        <v>96</v>
      </c>
      <c r="F102" s="1">
        <v>11.4</v>
      </c>
      <c r="G102" s="1" t="s">
        <v>6</v>
      </c>
    </row>
    <row r="103" spans="5:7" x14ac:dyDescent="0.2">
      <c r="E103" s="1">
        <v>97</v>
      </c>
      <c r="F103" s="1">
        <v>11.3</v>
      </c>
      <c r="G103" s="1" t="s">
        <v>6</v>
      </c>
    </row>
    <row r="104" spans="5:7" x14ac:dyDescent="0.2">
      <c r="E104" s="1">
        <v>98</v>
      </c>
      <c r="F104" s="1">
        <v>11.2</v>
      </c>
      <c r="G104" s="1" t="s">
        <v>6</v>
      </c>
    </row>
    <row r="105" spans="5:7" x14ac:dyDescent="0.2">
      <c r="E105" s="1">
        <v>99</v>
      </c>
      <c r="F105" s="1">
        <v>11.1</v>
      </c>
      <c r="G105" s="1" t="s">
        <v>6</v>
      </c>
    </row>
    <row r="106" spans="5:7" x14ac:dyDescent="0.2">
      <c r="E106" s="1">
        <v>100</v>
      </c>
      <c r="F106" s="1">
        <v>11</v>
      </c>
      <c r="G106" s="1" t="s">
        <v>6</v>
      </c>
    </row>
    <row r="107" spans="5:7" x14ac:dyDescent="0.2">
      <c r="E107" s="1">
        <v>101</v>
      </c>
      <c r="F107" s="1">
        <v>10.7</v>
      </c>
      <c r="G107" s="1" t="s">
        <v>6</v>
      </c>
    </row>
    <row r="108" spans="5:7" x14ac:dyDescent="0.2">
      <c r="E108" s="1">
        <v>102</v>
      </c>
      <c r="F108" s="1">
        <v>10.4</v>
      </c>
      <c r="G108" s="1" t="s">
        <v>6</v>
      </c>
    </row>
    <row r="109" spans="5:7" x14ac:dyDescent="0.2">
      <c r="E109" s="1">
        <v>103</v>
      </c>
      <c r="F109" s="1">
        <v>10.1</v>
      </c>
      <c r="G109" s="1" t="s">
        <v>6</v>
      </c>
    </row>
    <row r="110" spans="5:7" x14ac:dyDescent="0.2">
      <c r="E110" s="1">
        <v>104</v>
      </c>
      <c r="F110" s="1">
        <v>9.8000000000000007</v>
      </c>
      <c r="G110" s="1" t="s">
        <v>6</v>
      </c>
    </row>
    <row r="111" spans="5:7" x14ac:dyDescent="0.2">
      <c r="E111" s="1">
        <v>105</v>
      </c>
      <c r="F111" s="1">
        <v>9.5</v>
      </c>
      <c r="G111" s="1" t="s">
        <v>6</v>
      </c>
    </row>
    <row r="112" spans="5:7" x14ac:dyDescent="0.2">
      <c r="E112" s="1">
        <v>106</v>
      </c>
      <c r="F112" s="1">
        <v>9.1999999999999993</v>
      </c>
      <c r="G112" s="1" t="s">
        <v>6</v>
      </c>
    </row>
    <row r="113" spans="5:7" x14ac:dyDescent="0.2">
      <c r="E113" s="1">
        <v>107</v>
      </c>
      <c r="F113" s="1">
        <v>8.9</v>
      </c>
      <c r="G113" s="1" t="s">
        <v>6</v>
      </c>
    </row>
    <row r="114" spans="5:7" x14ac:dyDescent="0.2">
      <c r="E114" s="1">
        <v>108</v>
      </c>
      <c r="F114" s="1">
        <v>8.5999999999999908</v>
      </c>
      <c r="G114" s="1" t="s">
        <v>6</v>
      </c>
    </row>
    <row r="115" spans="5:7" x14ac:dyDescent="0.2">
      <c r="E115" s="1">
        <v>109</v>
      </c>
      <c r="F115" s="1">
        <v>8.2999999999999901</v>
      </c>
      <c r="G115" s="1" t="s">
        <v>6</v>
      </c>
    </row>
    <row r="116" spans="5:7" x14ac:dyDescent="0.2">
      <c r="E116" s="1">
        <v>110</v>
      </c>
      <c r="F116" s="1">
        <v>8</v>
      </c>
      <c r="G116" s="1" t="s">
        <v>6</v>
      </c>
    </row>
    <row r="117" spans="5:7" x14ac:dyDescent="0.2">
      <c r="E117" s="1">
        <v>111</v>
      </c>
      <c r="F117" s="1">
        <v>7.8</v>
      </c>
      <c r="G117" s="1" t="s">
        <v>6</v>
      </c>
    </row>
    <row r="118" spans="5:7" x14ac:dyDescent="0.2">
      <c r="E118" s="1">
        <v>112</v>
      </c>
      <c r="F118" s="1">
        <v>7.6</v>
      </c>
      <c r="G118" s="1" t="s">
        <v>6</v>
      </c>
    </row>
    <row r="119" spans="5:7" x14ac:dyDescent="0.2">
      <c r="E119" s="1">
        <v>113</v>
      </c>
      <c r="F119" s="1">
        <v>7.4</v>
      </c>
      <c r="G119" s="1" t="s">
        <v>6</v>
      </c>
    </row>
    <row r="120" spans="5:7" x14ac:dyDescent="0.2">
      <c r="E120" s="1">
        <v>114</v>
      </c>
      <c r="F120" s="1">
        <v>7.2</v>
      </c>
      <c r="G120" s="1" t="s">
        <v>6</v>
      </c>
    </row>
    <row r="121" spans="5:7" x14ac:dyDescent="0.2">
      <c r="E121" s="1">
        <v>115</v>
      </c>
      <c r="F121" s="1">
        <v>7</v>
      </c>
      <c r="G121" s="1" t="s">
        <v>6</v>
      </c>
    </row>
    <row r="122" spans="5:7" x14ac:dyDescent="0.2">
      <c r="E122" s="1">
        <v>116</v>
      </c>
      <c r="F122" s="1">
        <v>6.8</v>
      </c>
      <c r="G122" s="1" t="s">
        <v>6</v>
      </c>
    </row>
    <row r="123" spans="5:7" x14ac:dyDescent="0.2">
      <c r="E123" s="1">
        <v>117</v>
      </c>
      <c r="F123" s="1">
        <v>6.6</v>
      </c>
      <c r="G123" s="1" t="s">
        <v>6</v>
      </c>
    </row>
    <row r="124" spans="5:7" x14ac:dyDescent="0.2">
      <c r="E124" s="1">
        <v>118</v>
      </c>
      <c r="F124" s="1">
        <v>6.4</v>
      </c>
      <c r="G124" s="1" t="s">
        <v>6</v>
      </c>
    </row>
    <row r="125" spans="5:7" x14ac:dyDescent="0.2">
      <c r="E125" s="1">
        <v>119</v>
      </c>
      <c r="F125" s="1">
        <v>6.2</v>
      </c>
      <c r="G125" s="1" t="s">
        <v>6</v>
      </c>
    </row>
    <row r="126" spans="5:7" x14ac:dyDescent="0.2">
      <c r="E126" s="1">
        <v>120</v>
      </c>
      <c r="F126" s="1">
        <v>6</v>
      </c>
      <c r="G126" s="1" t="s">
        <v>6</v>
      </c>
    </row>
    <row r="127" spans="5:7" x14ac:dyDescent="0.2">
      <c r="E127" s="1">
        <v>121</v>
      </c>
      <c r="F127" s="1">
        <v>5.9</v>
      </c>
      <c r="G127" s="1" t="s">
        <v>6</v>
      </c>
    </row>
    <row r="128" spans="5:7" x14ac:dyDescent="0.2">
      <c r="E128" s="1">
        <v>122</v>
      </c>
      <c r="F128" s="1">
        <v>5.8</v>
      </c>
      <c r="G128" s="1" t="s">
        <v>6</v>
      </c>
    </row>
    <row r="129" spans="5:7" x14ac:dyDescent="0.2">
      <c r="E129" s="1">
        <v>123</v>
      </c>
      <c r="F129" s="1">
        <v>5.7</v>
      </c>
      <c r="G129" s="1" t="s">
        <v>6</v>
      </c>
    </row>
    <row r="130" spans="5:7" x14ac:dyDescent="0.2">
      <c r="E130" s="1">
        <v>124</v>
      </c>
      <c r="F130" s="1">
        <v>5.6</v>
      </c>
      <c r="G130" s="1" t="s">
        <v>6</v>
      </c>
    </row>
    <row r="131" spans="5:7" x14ac:dyDescent="0.2">
      <c r="E131" s="1">
        <v>125</v>
      </c>
      <c r="F131" s="1">
        <v>5.5</v>
      </c>
      <c r="G131" s="1" t="s">
        <v>6</v>
      </c>
    </row>
    <row r="132" spans="5:7" x14ac:dyDescent="0.2">
      <c r="E132" s="1">
        <v>126</v>
      </c>
      <c r="F132" s="1">
        <v>5.4</v>
      </c>
      <c r="G132" s="1" t="s">
        <v>6</v>
      </c>
    </row>
    <row r="133" spans="5:7" x14ac:dyDescent="0.2">
      <c r="E133" s="1">
        <v>127</v>
      </c>
      <c r="F133" s="1">
        <v>5.3</v>
      </c>
      <c r="G133" s="1" t="s">
        <v>6</v>
      </c>
    </row>
    <row r="134" spans="5:7" x14ac:dyDescent="0.2">
      <c r="E134" s="1">
        <v>128</v>
      </c>
      <c r="F134" s="1">
        <v>5.2</v>
      </c>
      <c r="G134" s="1" t="s">
        <v>6</v>
      </c>
    </row>
    <row r="135" spans="5:7" x14ac:dyDescent="0.2">
      <c r="E135" s="1">
        <v>129</v>
      </c>
      <c r="F135" s="1">
        <v>5.0999999999999996</v>
      </c>
      <c r="G135" s="1" t="s">
        <v>6</v>
      </c>
    </row>
    <row r="136" spans="5:7" x14ac:dyDescent="0.2">
      <c r="E136" s="1">
        <v>130</v>
      </c>
      <c r="F136" s="1">
        <v>5</v>
      </c>
      <c r="G136" s="1" t="s">
        <v>6</v>
      </c>
    </row>
    <row r="137" spans="5:7" x14ac:dyDescent="0.2">
      <c r="E137" s="1">
        <v>131</v>
      </c>
      <c r="F137" s="1">
        <v>4.8</v>
      </c>
      <c r="G137" s="1" t="s">
        <v>6</v>
      </c>
    </row>
    <row r="138" spans="5:7" x14ac:dyDescent="0.2">
      <c r="E138" s="1">
        <v>132</v>
      </c>
      <c r="F138" s="1">
        <v>4.5999999999999996</v>
      </c>
      <c r="G138" s="1" t="s">
        <v>6</v>
      </c>
    </row>
    <row r="139" spans="5:7" x14ac:dyDescent="0.2">
      <c r="E139" s="1">
        <v>133</v>
      </c>
      <c r="F139" s="1">
        <v>4.4000000000000004</v>
      </c>
      <c r="G139" s="1" t="s">
        <v>6</v>
      </c>
    </row>
    <row r="140" spans="5:7" x14ac:dyDescent="0.2">
      <c r="E140" s="1">
        <v>134</v>
      </c>
      <c r="F140" s="1">
        <v>4.2</v>
      </c>
      <c r="G140" s="1" t="s">
        <v>6</v>
      </c>
    </row>
    <row r="141" spans="5:7" x14ac:dyDescent="0.2">
      <c r="E141" s="1">
        <v>135</v>
      </c>
      <c r="F141" s="1">
        <v>4</v>
      </c>
      <c r="G141" s="1" t="s">
        <v>6</v>
      </c>
    </row>
    <row r="142" spans="5:7" x14ac:dyDescent="0.2">
      <c r="E142" s="1">
        <v>136</v>
      </c>
      <c r="F142" s="1">
        <v>3.8</v>
      </c>
      <c r="G142" s="1" t="s">
        <v>6</v>
      </c>
    </row>
    <row r="143" spans="5:7" x14ac:dyDescent="0.2">
      <c r="E143" s="1">
        <v>137</v>
      </c>
      <c r="F143" s="1">
        <v>3.6</v>
      </c>
      <c r="G143" s="1" t="s">
        <v>6</v>
      </c>
    </row>
    <row r="144" spans="5:7" x14ac:dyDescent="0.2">
      <c r="E144" s="1">
        <v>138</v>
      </c>
      <c r="F144" s="1">
        <v>3.4</v>
      </c>
      <c r="G144" s="1" t="s">
        <v>6</v>
      </c>
    </row>
    <row r="145" spans="5:7" x14ac:dyDescent="0.2">
      <c r="E145" s="1">
        <v>139</v>
      </c>
      <c r="F145" s="1">
        <v>3.2</v>
      </c>
      <c r="G145" s="1" t="s">
        <v>6</v>
      </c>
    </row>
    <row r="146" spans="5:7" x14ac:dyDescent="0.2">
      <c r="E146" s="1">
        <v>140</v>
      </c>
      <c r="F146" s="1">
        <v>3</v>
      </c>
      <c r="G146" s="1" t="s">
        <v>6</v>
      </c>
    </row>
    <row r="147" spans="5:7" x14ac:dyDescent="0.2">
      <c r="E147" s="1">
        <v>141</v>
      </c>
      <c r="F147" s="1">
        <v>2.9</v>
      </c>
      <c r="G147" s="1" t="s">
        <v>6</v>
      </c>
    </row>
    <row r="148" spans="5:7" x14ac:dyDescent="0.2">
      <c r="E148" s="1">
        <v>142</v>
      </c>
      <c r="F148" s="1">
        <v>2.8</v>
      </c>
      <c r="G148" s="1" t="s">
        <v>6</v>
      </c>
    </row>
    <row r="149" spans="5:7" x14ac:dyDescent="0.2">
      <c r="E149" s="1">
        <v>143</v>
      </c>
      <c r="F149" s="1">
        <v>2.7</v>
      </c>
      <c r="G149" s="1" t="s">
        <v>6</v>
      </c>
    </row>
    <row r="150" spans="5:7" x14ac:dyDescent="0.2">
      <c r="E150" s="1">
        <v>144</v>
      </c>
      <c r="F150" s="1">
        <v>2.6</v>
      </c>
      <c r="G150" s="1" t="s">
        <v>6</v>
      </c>
    </row>
    <row r="151" spans="5:7" x14ac:dyDescent="0.2">
      <c r="E151" s="1">
        <v>145</v>
      </c>
      <c r="F151" s="1">
        <v>2.5</v>
      </c>
      <c r="G151" s="1" t="s">
        <v>6</v>
      </c>
    </row>
    <row r="152" spans="5:7" x14ac:dyDescent="0.2">
      <c r="E152" s="1">
        <v>146</v>
      </c>
      <c r="F152" s="1">
        <v>2.4</v>
      </c>
      <c r="G152" s="1" t="s">
        <v>6</v>
      </c>
    </row>
    <row r="153" spans="5:7" x14ac:dyDescent="0.2">
      <c r="E153" s="1">
        <v>147</v>
      </c>
      <c r="F153" s="1">
        <v>2.2999999999999998</v>
      </c>
      <c r="G153" s="1" t="s">
        <v>6</v>
      </c>
    </row>
    <row r="154" spans="5:7" x14ac:dyDescent="0.2">
      <c r="E154" s="1">
        <v>148</v>
      </c>
      <c r="F154" s="1">
        <v>2.2000000000000002</v>
      </c>
      <c r="G154" s="1" t="s">
        <v>6</v>
      </c>
    </row>
    <row r="155" spans="5:7" x14ac:dyDescent="0.2">
      <c r="E155" s="1">
        <v>149</v>
      </c>
      <c r="F155" s="1">
        <v>2.1</v>
      </c>
      <c r="G155" s="1" t="s">
        <v>6</v>
      </c>
    </row>
    <row r="156" spans="5:7" x14ac:dyDescent="0.2">
      <c r="E156" s="1">
        <v>150</v>
      </c>
      <c r="F156" s="1">
        <v>2</v>
      </c>
      <c r="G156" s="1" t="s">
        <v>6</v>
      </c>
    </row>
    <row r="157" spans="5:7" x14ac:dyDescent="0.2">
      <c r="E157" s="1">
        <v>151</v>
      </c>
      <c r="F157" s="1">
        <v>1.9</v>
      </c>
      <c r="G157" s="1" t="s">
        <v>6</v>
      </c>
    </row>
    <row r="158" spans="5:7" x14ac:dyDescent="0.2">
      <c r="E158" s="1">
        <v>152</v>
      </c>
      <c r="F158" s="1">
        <v>1.8</v>
      </c>
      <c r="G158" s="1" t="s">
        <v>6</v>
      </c>
    </row>
    <row r="159" spans="5:7" x14ac:dyDescent="0.2">
      <c r="E159" s="1">
        <v>153</v>
      </c>
      <c r="F159" s="1">
        <v>1.7</v>
      </c>
      <c r="G159" s="1" t="s">
        <v>6</v>
      </c>
    </row>
    <row r="160" spans="5:7" x14ac:dyDescent="0.2">
      <c r="E160" s="1">
        <v>154</v>
      </c>
      <c r="F160" s="1">
        <v>1.6</v>
      </c>
      <c r="G160" s="1" t="s">
        <v>6</v>
      </c>
    </row>
    <row r="161" spans="5:7" x14ac:dyDescent="0.2">
      <c r="E161" s="1">
        <v>155</v>
      </c>
      <c r="F161" s="1">
        <v>1.5</v>
      </c>
      <c r="G161" s="1" t="s">
        <v>6</v>
      </c>
    </row>
    <row r="162" spans="5:7" x14ac:dyDescent="0.2">
      <c r="E162" s="1">
        <v>156</v>
      </c>
      <c r="F162" s="1">
        <v>1.4</v>
      </c>
      <c r="G162" s="1" t="s">
        <v>6</v>
      </c>
    </row>
    <row r="163" spans="5:7" x14ac:dyDescent="0.2">
      <c r="E163" s="1">
        <v>157</v>
      </c>
      <c r="F163" s="1">
        <v>1.3</v>
      </c>
      <c r="G163" s="1" t="s">
        <v>6</v>
      </c>
    </row>
    <row r="164" spans="5:7" x14ac:dyDescent="0.2">
      <c r="E164" s="1">
        <v>158</v>
      </c>
      <c r="F164" s="1">
        <v>1.2</v>
      </c>
      <c r="G164" s="1" t="s">
        <v>6</v>
      </c>
    </row>
    <row r="165" spans="5:7" x14ac:dyDescent="0.2">
      <c r="E165" s="1">
        <v>159</v>
      </c>
      <c r="F165" s="1">
        <v>1.1000000000000001</v>
      </c>
      <c r="G165" s="1" t="s">
        <v>6</v>
      </c>
    </row>
    <row r="166" spans="5:7" x14ac:dyDescent="0.2">
      <c r="E166" s="1">
        <v>160</v>
      </c>
      <c r="F166" s="1">
        <v>1</v>
      </c>
      <c r="G166" s="1" t="s">
        <v>6</v>
      </c>
    </row>
    <row r="167" spans="5:7" x14ac:dyDescent="0.2">
      <c r="E167" s="1">
        <v>161</v>
      </c>
      <c r="F167" s="1">
        <v>0.9</v>
      </c>
      <c r="G167" s="1" t="s">
        <v>6</v>
      </c>
    </row>
    <row r="168" spans="5:7" x14ac:dyDescent="0.2">
      <c r="E168" s="1">
        <v>162</v>
      </c>
      <c r="F168" s="1">
        <v>0.8</v>
      </c>
      <c r="G168" s="1" t="s">
        <v>6</v>
      </c>
    </row>
    <row r="169" spans="5:7" x14ac:dyDescent="0.2">
      <c r="E169" s="1">
        <v>163</v>
      </c>
      <c r="F169" s="1">
        <v>0.7</v>
      </c>
      <c r="G169" s="1" t="s">
        <v>6</v>
      </c>
    </row>
    <row r="170" spans="5:7" x14ac:dyDescent="0.2">
      <c r="E170" s="1">
        <v>164</v>
      </c>
      <c r="F170" s="1">
        <v>0.6</v>
      </c>
      <c r="G170" s="1" t="s">
        <v>6</v>
      </c>
    </row>
    <row r="171" spans="5:7" x14ac:dyDescent="0.2">
      <c r="E171" s="1">
        <v>165</v>
      </c>
      <c r="F171" s="1">
        <v>0.5</v>
      </c>
      <c r="G171" s="1" t="s">
        <v>6</v>
      </c>
    </row>
    <row r="172" spans="5:7" x14ac:dyDescent="0.2">
      <c r="E172" s="1">
        <v>166</v>
      </c>
      <c r="F172" s="1">
        <v>0.4</v>
      </c>
      <c r="G172" s="1" t="s">
        <v>6</v>
      </c>
    </row>
    <row r="173" spans="5:7" x14ac:dyDescent="0.2">
      <c r="E173" s="1">
        <v>167</v>
      </c>
      <c r="F173" s="1">
        <v>0.3</v>
      </c>
      <c r="G173" s="1" t="s">
        <v>6</v>
      </c>
    </row>
    <row r="174" spans="5:7" x14ac:dyDescent="0.2">
      <c r="E174" s="1">
        <v>168</v>
      </c>
      <c r="F174" s="1">
        <v>0.2</v>
      </c>
      <c r="G174" s="1" t="s">
        <v>6</v>
      </c>
    </row>
    <row r="175" spans="5:7" x14ac:dyDescent="0.2">
      <c r="E175" s="1">
        <v>169</v>
      </c>
      <c r="F175" s="1">
        <v>0.1</v>
      </c>
      <c r="G175" s="1" t="s">
        <v>6</v>
      </c>
    </row>
    <row r="176" spans="5:7" x14ac:dyDescent="0.2">
      <c r="E176" s="1">
        <v>170</v>
      </c>
      <c r="F176" s="1">
        <v>0</v>
      </c>
      <c r="G176" s="1" t="s">
        <v>6</v>
      </c>
    </row>
    <row r="177" spans="5:7" x14ac:dyDescent="0.2">
      <c r="E177" s="1">
        <v>171</v>
      </c>
      <c r="F177" s="1">
        <v>0.1</v>
      </c>
      <c r="G177" s="1" t="s">
        <v>5</v>
      </c>
    </row>
    <row r="178" spans="5:7" x14ac:dyDescent="0.2">
      <c r="E178" s="1">
        <v>172</v>
      </c>
      <c r="F178" s="1">
        <v>0.2</v>
      </c>
      <c r="G178" s="1" t="s">
        <v>5</v>
      </c>
    </row>
    <row r="179" spans="5:7" x14ac:dyDescent="0.2">
      <c r="E179" s="1">
        <v>173</v>
      </c>
      <c r="F179" s="1">
        <v>0.3</v>
      </c>
      <c r="G179" s="1" t="s">
        <v>5</v>
      </c>
    </row>
    <row r="180" spans="5:7" x14ac:dyDescent="0.2">
      <c r="E180" s="1">
        <v>174</v>
      </c>
      <c r="F180" s="1">
        <v>0.4</v>
      </c>
      <c r="G180" s="1" t="s">
        <v>5</v>
      </c>
    </row>
    <row r="181" spans="5:7" x14ac:dyDescent="0.2">
      <c r="E181" s="1">
        <v>175</v>
      </c>
      <c r="F181" s="1">
        <v>0.5</v>
      </c>
      <c r="G181" s="1" t="s">
        <v>5</v>
      </c>
    </row>
    <row r="182" spans="5:7" x14ac:dyDescent="0.2">
      <c r="E182" s="1">
        <v>176</v>
      </c>
      <c r="F182" s="1">
        <v>0.6</v>
      </c>
      <c r="G182" s="1" t="s">
        <v>5</v>
      </c>
    </row>
    <row r="183" spans="5:7" x14ac:dyDescent="0.2">
      <c r="E183" s="1">
        <v>177</v>
      </c>
      <c r="F183" s="1">
        <v>0.7</v>
      </c>
      <c r="G183" s="1" t="s">
        <v>5</v>
      </c>
    </row>
    <row r="184" spans="5:7" x14ac:dyDescent="0.2">
      <c r="E184" s="1">
        <v>178</v>
      </c>
      <c r="F184" s="1">
        <v>0.8</v>
      </c>
      <c r="G184" s="1" t="s">
        <v>5</v>
      </c>
    </row>
    <row r="185" spans="5:7" x14ac:dyDescent="0.2">
      <c r="E185" s="1">
        <v>179</v>
      </c>
      <c r="F185" s="1">
        <v>0.9</v>
      </c>
      <c r="G185" s="1" t="s">
        <v>5</v>
      </c>
    </row>
    <row r="186" spans="5:7" x14ac:dyDescent="0.2">
      <c r="E186" s="1">
        <v>180</v>
      </c>
      <c r="F186" s="1">
        <v>1</v>
      </c>
      <c r="G186" s="1" t="s">
        <v>5</v>
      </c>
    </row>
    <row r="187" spans="5:7" x14ac:dyDescent="0.2">
      <c r="E187" s="1">
        <v>181</v>
      </c>
      <c r="F187" s="1">
        <v>1.1000000000000001</v>
      </c>
      <c r="G187" s="1" t="s">
        <v>5</v>
      </c>
    </row>
    <row r="188" spans="5:7" x14ac:dyDescent="0.2">
      <c r="E188" s="1">
        <v>182</v>
      </c>
      <c r="F188" s="1">
        <v>1.2</v>
      </c>
      <c r="G188" s="1" t="s">
        <v>5</v>
      </c>
    </row>
    <row r="189" spans="5:7" x14ac:dyDescent="0.2">
      <c r="E189" s="1">
        <v>183</v>
      </c>
      <c r="F189" s="1">
        <v>1.3</v>
      </c>
      <c r="G189" s="1" t="s">
        <v>5</v>
      </c>
    </row>
    <row r="190" spans="5:7" x14ac:dyDescent="0.2">
      <c r="E190" s="1">
        <v>184</v>
      </c>
      <c r="F190" s="1">
        <v>1.4</v>
      </c>
      <c r="G190" s="1" t="s">
        <v>5</v>
      </c>
    </row>
    <row r="191" spans="5:7" x14ac:dyDescent="0.2">
      <c r="E191" s="1">
        <v>185</v>
      </c>
      <c r="F191" s="1">
        <v>1.5</v>
      </c>
      <c r="G191" s="1" t="s">
        <v>5</v>
      </c>
    </row>
    <row r="192" spans="5:7" x14ac:dyDescent="0.2">
      <c r="E192" s="1">
        <v>186</v>
      </c>
      <c r="F192" s="1">
        <v>1.6</v>
      </c>
      <c r="G192" s="1" t="s">
        <v>5</v>
      </c>
    </row>
    <row r="193" spans="5:7" x14ac:dyDescent="0.2">
      <c r="E193" s="1">
        <v>187</v>
      </c>
      <c r="F193" s="1">
        <v>1.7</v>
      </c>
      <c r="G193" s="1" t="s">
        <v>5</v>
      </c>
    </row>
    <row r="194" spans="5:7" x14ac:dyDescent="0.2">
      <c r="E194" s="1">
        <v>188</v>
      </c>
      <c r="F194" s="1">
        <v>1.8</v>
      </c>
      <c r="G194" s="1" t="s">
        <v>5</v>
      </c>
    </row>
    <row r="195" spans="5:7" x14ac:dyDescent="0.2">
      <c r="E195" s="1">
        <v>189</v>
      </c>
      <c r="F195" s="1">
        <v>1.9</v>
      </c>
      <c r="G195" s="1" t="s">
        <v>5</v>
      </c>
    </row>
    <row r="196" spans="5:7" x14ac:dyDescent="0.2">
      <c r="E196" s="1">
        <v>190</v>
      </c>
      <c r="F196" s="1">
        <v>2</v>
      </c>
      <c r="G196" s="1" t="s">
        <v>5</v>
      </c>
    </row>
    <row r="197" spans="5:7" x14ac:dyDescent="0.2">
      <c r="E197" s="1">
        <v>191</v>
      </c>
      <c r="F197" s="1">
        <v>2.2000000000000002</v>
      </c>
      <c r="G197" s="1" t="s">
        <v>5</v>
      </c>
    </row>
    <row r="198" spans="5:7" x14ac:dyDescent="0.2">
      <c r="E198" s="1">
        <v>192</v>
      </c>
      <c r="F198" s="1">
        <v>2.4</v>
      </c>
      <c r="G198" s="1" t="s">
        <v>5</v>
      </c>
    </row>
    <row r="199" spans="5:7" x14ac:dyDescent="0.2">
      <c r="E199" s="1">
        <v>193</v>
      </c>
      <c r="F199" s="1">
        <v>2.6</v>
      </c>
      <c r="G199" s="1" t="s">
        <v>5</v>
      </c>
    </row>
    <row r="200" spans="5:7" x14ac:dyDescent="0.2">
      <c r="E200" s="1">
        <v>194</v>
      </c>
      <c r="F200" s="1">
        <v>2.8</v>
      </c>
      <c r="G200" s="1" t="s">
        <v>5</v>
      </c>
    </row>
    <row r="201" spans="5:7" x14ac:dyDescent="0.2">
      <c r="E201" s="1">
        <v>195</v>
      </c>
      <c r="F201" s="1">
        <v>3</v>
      </c>
      <c r="G201" s="1" t="s">
        <v>5</v>
      </c>
    </row>
    <row r="202" spans="5:7" x14ac:dyDescent="0.2">
      <c r="E202" s="1">
        <v>196</v>
      </c>
      <c r="F202" s="1">
        <v>3.2</v>
      </c>
      <c r="G202" s="1" t="s">
        <v>5</v>
      </c>
    </row>
    <row r="203" spans="5:7" x14ac:dyDescent="0.2">
      <c r="E203" s="1">
        <v>197</v>
      </c>
      <c r="F203" s="1">
        <v>3.4</v>
      </c>
      <c r="G203" s="1" t="s">
        <v>5</v>
      </c>
    </row>
    <row r="204" spans="5:7" x14ac:dyDescent="0.2">
      <c r="E204" s="1">
        <v>198</v>
      </c>
      <c r="F204" s="1">
        <v>3.6</v>
      </c>
      <c r="G204" s="1" t="s">
        <v>5</v>
      </c>
    </row>
    <row r="205" spans="5:7" x14ac:dyDescent="0.2">
      <c r="E205" s="1">
        <v>199</v>
      </c>
      <c r="F205" s="1">
        <v>3.8</v>
      </c>
      <c r="G205" s="1" t="s">
        <v>5</v>
      </c>
    </row>
    <row r="206" spans="5:7" x14ac:dyDescent="0.2">
      <c r="E206" s="1">
        <v>200</v>
      </c>
      <c r="F206" s="1">
        <v>4</v>
      </c>
      <c r="G206" s="1" t="s">
        <v>5</v>
      </c>
    </row>
    <row r="207" spans="5:7" x14ac:dyDescent="0.2">
      <c r="E207" s="1">
        <v>201</v>
      </c>
      <c r="F207" s="1">
        <v>4.0999999999999996</v>
      </c>
      <c r="G207" s="1" t="s">
        <v>5</v>
      </c>
    </row>
    <row r="208" spans="5:7" x14ac:dyDescent="0.2">
      <c r="E208" s="1">
        <v>202</v>
      </c>
      <c r="F208" s="1">
        <v>4.2</v>
      </c>
      <c r="G208" s="1" t="s">
        <v>5</v>
      </c>
    </row>
    <row r="209" spans="5:7" x14ac:dyDescent="0.2">
      <c r="E209" s="1">
        <v>203</v>
      </c>
      <c r="F209" s="1">
        <v>4.3</v>
      </c>
      <c r="G209" s="1" t="s">
        <v>5</v>
      </c>
    </row>
    <row r="210" spans="5:7" x14ac:dyDescent="0.2">
      <c r="E210" s="1">
        <v>204</v>
      </c>
      <c r="F210" s="1">
        <v>4.4000000000000004</v>
      </c>
      <c r="G210" s="1" t="s">
        <v>5</v>
      </c>
    </row>
    <row r="211" spans="5:7" x14ac:dyDescent="0.2">
      <c r="E211" s="1">
        <v>205</v>
      </c>
      <c r="F211" s="1">
        <v>4.5</v>
      </c>
      <c r="G211" s="1" t="s">
        <v>5</v>
      </c>
    </row>
    <row r="212" spans="5:7" x14ac:dyDescent="0.2">
      <c r="E212" s="1">
        <v>206</v>
      </c>
      <c r="F212" s="1">
        <v>4.5999999999999996</v>
      </c>
      <c r="G212" s="1" t="s">
        <v>5</v>
      </c>
    </row>
    <row r="213" spans="5:7" x14ac:dyDescent="0.2">
      <c r="E213" s="1">
        <v>207</v>
      </c>
      <c r="F213" s="1">
        <v>4.7</v>
      </c>
      <c r="G213" s="1" t="s">
        <v>5</v>
      </c>
    </row>
    <row r="214" spans="5:7" x14ac:dyDescent="0.2">
      <c r="E214" s="1">
        <v>208</v>
      </c>
      <c r="F214" s="1">
        <v>4.8</v>
      </c>
      <c r="G214" s="1" t="s">
        <v>5</v>
      </c>
    </row>
    <row r="215" spans="5:7" x14ac:dyDescent="0.2">
      <c r="E215" s="1">
        <v>209</v>
      </c>
      <c r="F215" s="1">
        <v>4.9000000000000004</v>
      </c>
      <c r="G215" s="1" t="s">
        <v>5</v>
      </c>
    </row>
    <row r="216" spans="5:7" x14ac:dyDescent="0.2">
      <c r="E216" s="1">
        <v>210</v>
      </c>
      <c r="F216" s="1">
        <v>5</v>
      </c>
      <c r="G216" s="1" t="s">
        <v>5</v>
      </c>
    </row>
    <row r="217" spans="5:7" x14ac:dyDescent="0.2">
      <c r="E217" s="1">
        <v>211</v>
      </c>
      <c r="F217" s="1">
        <v>5.2</v>
      </c>
      <c r="G217" s="1" t="s">
        <v>5</v>
      </c>
    </row>
    <row r="218" spans="5:7" x14ac:dyDescent="0.2">
      <c r="E218" s="1">
        <v>212</v>
      </c>
      <c r="F218" s="1">
        <v>5.4</v>
      </c>
      <c r="G218" s="1" t="s">
        <v>5</v>
      </c>
    </row>
    <row r="219" spans="5:7" x14ac:dyDescent="0.2">
      <c r="E219" s="1">
        <v>213</v>
      </c>
      <c r="F219" s="1">
        <v>5.6</v>
      </c>
      <c r="G219" s="1" t="s">
        <v>5</v>
      </c>
    </row>
    <row r="220" spans="5:7" x14ac:dyDescent="0.2">
      <c r="E220" s="1">
        <v>214</v>
      </c>
      <c r="F220" s="1">
        <v>5.8</v>
      </c>
      <c r="G220" s="1" t="s">
        <v>5</v>
      </c>
    </row>
    <row r="221" spans="5:7" x14ac:dyDescent="0.2">
      <c r="E221" s="1">
        <v>215</v>
      </c>
      <c r="F221" s="1">
        <v>6</v>
      </c>
      <c r="G221" s="1" t="s">
        <v>5</v>
      </c>
    </row>
    <row r="222" spans="5:7" x14ac:dyDescent="0.2">
      <c r="E222" s="1">
        <v>216</v>
      </c>
      <c r="F222" s="1">
        <v>6.2</v>
      </c>
      <c r="G222" s="1" t="s">
        <v>5</v>
      </c>
    </row>
    <row r="223" spans="5:7" x14ac:dyDescent="0.2">
      <c r="E223" s="1">
        <v>217</v>
      </c>
      <c r="F223" s="1">
        <v>6.4</v>
      </c>
      <c r="G223" s="1" t="s">
        <v>5</v>
      </c>
    </row>
    <row r="224" spans="5:7" x14ac:dyDescent="0.2">
      <c r="E224" s="1">
        <v>218</v>
      </c>
      <c r="F224" s="1">
        <v>6.6</v>
      </c>
      <c r="G224" s="1" t="s">
        <v>5</v>
      </c>
    </row>
    <row r="225" spans="5:7" x14ac:dyDescent="0.2">
      <c r="E225" s="1">
        <v>219</v>
      </c>
      <c r="F225" s="1">
        <v>6.8</v>
      </c>
      <c r="G225" s="1" t="s">
        <v>5</v>
      </c>
    </row>
    <row r="226" spans="5:7" x14ac:dyDescent="0.2">
      <c r="E226" s="1">
        <v>220</v>
      </c>
      <c r="F226" s="1">
        <v>7</v>
      </c>
      <c r="G226" s="1" t="s">
        <v>5</v>
      </c>
    </row>
    <row r="227" spans="5:7" x14ac:dyDescent="0.2">
      <c r="E227" s="1">
        <v>221</v>
      </c>
      <c r="F227" s="1">
        <v>7.2</v>
      </c>
      <c r="G227" s="1" t="s">
        <v>5</v>
      </c>
    </row>
    <row r="228" spans="5:7" x14ac:dyDescent="0.2">
      <c r="E228" s="1">
        <v>222</v>
      </c>
      <c r="F228" s="1">
        <v>7.4</v>
      </c>
      <c r="G228" s="1" t="s">
        <v>5</v>
      </c>
    </row>
    <row r="229" spans="5:7" x14ac:dyDescent="0.2">
      <c r="E229" s="1">
        <v>223</v>
      </c>
      <c r="F229" s="1">
        <v>7.6</v>
      </c>
      <c r="G229" s="1" t="s">
        <v>5</v>
      </c>
    </row>
    <row r="230" spans="5:7" x14ac:dyDescent="0.2">
      <c r="E230" s="1">
        <v>224</v>
      </c>
      <c r="F230" s="1">
        <v>7.8</v>
      </c>
      <c r="G230" s="1" t="s">
        <v>5</v>
      </c>
    </row>
    <row r="231" spans="5:7" x14ac:dyDescent="0.2">
      <c r="E231" s="1">
        <v>225</v>
      </c>
      <c r="F231" s="1">
        <v>8</v>
      </c>
      <c r="G231" s="1" t="s">
        <v>5</v>
      </c>
    </row>
    <row r="232" spans="5:7" x14ac:dyDescent="0.2">
      <c r="E232" s="1">
        <v>226</v>
      </c>
      <c r="F232" s="1">
        <v>8.1999999999999993</v>
      </c>
      <c r="G232" s="1" t="s">
        <v>5</v>
      </c>
    </row>
    <row r="233" spans="5:7" x14ac:dyDescent="0.2">
      <c r="E233" s="1">
        <v>227</v>
      </c>
      <c r="F233" s="1">
        <v>8.4</v>
      </c>
      <c r="G233" s="1" t="s">
        <v>5</v>
      </c>
    </row>
    <row r="234" spans="5:7" x14ac:dyDescent="0.2">
      <c r="E234" s="1">
        <v>228</v>
      </c>
      <c r="F234" s="1">
        <v>8.6</v>
      </c>
      <c r="G234" s="1" t="s">
        <v>5</v>
      </c>
    </row>
    <row r="235" spans="5:7" x14ac:dyDescent="0.2">
      <c r="E235" s="1">
        <v>229</v>
      </c>
      <c r="F235" s="1">
        <v>8.8000000000000007</v>
      </c>
      <c r="G235" s="1" t="s">
        <v>5</v>
      </c>
    </row>
    <row r="236" spans="5:7" x14ac:dyDescent="0.2">
      <c r="E236" s="1">
        <v>230</v>
      </c>
      <c r="F236" s="1">
        <v>9</v>
      </c>
      <c r="G236" s="1" t="s">
        <v>5</v>
      </c>
    </row>
    <row r="237" spans="5:7" x14ac:dyDescent="0.2">
      <c r="E237" s="1">
        <v>231</v>
      </c>
      <c r="F237" s="1">
        <v>9.1999999999999993</v>
      </c>
      <c r="G237" s="1" t="s">
        <v>5</v>
      </c>
    </row>
    <row r="238" spans="5:7" x14ac:dyDescent="0.2">
      <c r="E238" s="1">
        <v>232</v>
      </c>
      <c r="F238" s="1">
        <v>9.4</v>
      </c>
      <c r="G238" s="1" t="s">
        <v>5</v>
      </c>
    </row>
    <row r="239" spans="5:7" x14ac:dyDescent="0.2">
      <c r="E239" s="1">
        <v>233</v>
      </c>
      <c r="F239" s="1">
        <v>9.6</v>
      </c>
      <c r="G239" s="1" t="s">
        <v>5</v>
      </c>
    </row>
    <row r="240" spans="5:7" x14ac:dyDescent="0.2">
      <c r="E240" s="1">
        <v>234</v>
      </c>
      <c r="F240" s="1">
        <v>9.8000000000000007</v>
      </c>
      <c r="G240" s="1" t="s">
        <v>5</v>
      </c>
    </row>
    <row r="241" spans="5:7" x14ac:dyDescent="0.2">
      <c r="E241" s="1">
        <v>235</v>
      </c>
      <c r="F241" s="1">
        <v>10</v>
      </c>
      <c r="G241" s="1" t="s">
        <v>5</v>
      </c>
    </row>
    <row r="242" spans="5:7" x14ac:dyDescent="0.2">
      <c r="E242" s="1">
        <v>236</v>
      </c>
      <c r="F242" s="1">
        <v>10.199999999999999</v>
      </c>
      <c r="G242" s="1" t="s">
        <v>5</v>
      </c>
    </row>
    <row r="243" spans="5:7" x14ac:dyDescent="0.2">
      <c r="E243" s="1">
        <v>237</v>
      </c>
      <c r="F243" s="1">
        <v>10.4</v>
      </c>
      <c r="G243" s="1" t="s">
        <v>5</v>
      </c>
    </row>
    <row r="244" spans="5:7" x14ac:dyDescent="0.2">
      <c r="E244" s="1">
        <v>238</v>
      </c>
      <c r="F244" s="1">
        <v>10.6</v>
      </c>
      <c r="G244" s="1" t="s">
        <v>5</v>
      </c>
    </row>
    <row r="245" spans="5:7" x14ac:dyDescent="0.2">
      <c r="E245" s="1">
        <v>239</v>
      </c>
      <c r="F245" s="1">
        <v>10.8</v>
      </c>
      <c r="G245" s="1" t="s">
        <v>5</v>
      </c>
    </row>
    <row r="246" spans="5:7" x14ac:dyDescent="0.2">
      <c r="E246" s="1">
        <v>240</v>
      </c>
      <c r="F246" s="1">
        <v>11</v>
      </c>
      <c r="G246" s="1" t="s">
        <v>5</v>
      </c>
    </row>
    <row r="247" spans="5:7" x14ac:dyDescent="0.2">
      <c r="E247" s="1">
        <v>241</v>
      </c>
      <c r="F247" s="1">
        <v>11.1</v>
      </c>
      <c r="G247" s="1" t="s">
        <v>5</v>
      </c>
    </row>
    <row r="248" spans="5:7" x14ac:dyDescent="0.2">
      <c r="E248" s="1">
        <v>242</v>
      </c>
      <c r="F248" s="1">
        <v>11.2</v>
      </c>
      <c r="G248" s="1" t="s">
        <v>5</v>
      </c>
    </row>
    <row r="249" spans="5:7" x14ac:dyDescent="0.2">
      <c r="E249" s="1">
        <v>243</v>
      </c>
      <c r="F249" s="1">
        <v>11.3</v>
      </c>
      <c r="G249" s="1" t="s">
        <v>5</v>
      </c>
    </row>
    <row r="250" spans="5:7" x14ac:dyDescent="0.2">
      <c r="E250" s="1">
        <v>244</v>
      </c>
      <c r="F250" s="1">
        <v>11.4</v>
      </c>
      <c r="G250" s="1" t="s">
        <v>5</v>
      </c>
    </row>
    <row r="251" spans="5:7" x14ac:dyDescent="0.2">
      <c r="E251" s="1">
        <v>245</v>
      </c>
      <c r="F251" s="1">
        <v>11.5</v>
      </c>
      <c r="G251" s="1" t="s">
        <v>5</v>
      </c>
    </row>
    <row r="252" spans="5:7" x14ac:dyDescent="0.2">
      <c r="E252" s="1">
        <v>246</v>
      </c>
      <c r="F252" s="1">
        <v>11.6</v>
      </c>
      <c r="G252" s="1" t="s">
        <v>5</v>
      </c>
    </row>
    <row r="253" spans="5:7" x14ac:dyDescent="0.2">
      <c r="E253" s="1">
        <v>247</v>
      </c>
      <c r="F253" s="1">
        <v>11.7</v>
      </c>
      <c r="G253" s="1" t="s">
        <v>5</v>
      </c>
    </row>
    <row r="254" spans="5:7" x14ac:dyDescent="0.2">
      <c r="E254" s="1">
        <v>248</v>
      </c>
      <c r="F254" s="1">
        <v>11.8</v>
      </c>
      <c r="G254" s="1" t="s">
        <v>5</v>
      </c>
    </row>
    <row r="255" spans="5:7" x14ac:dyDescent="0.2">
      <c r="E255" s="1">
        <v>249</v>
      </c>
      <c r="F255" s="1">
        <v>11.9</v>
      </c>
      <c r="G255" s="1" t="s">
        <v>5</v>
      </c>
    </row>
    <row r="256" spans="5:7" x14ac:dyDescent="0.2">
      <c r="E256" s="1">
        <v>250</v>
      </c>
      <c r="F256" s="1">
        <v>12</v>
      </c>
      <c r="G256" s="1" t="s">
        <v>5</v>
      </c>
    </row>
    <row r="257" spans="5:7" x14ac:dyDescent="0.2">
      <c r="E257" s="1">
        <v>251</v>
      </c>
      <c r="F257" s="1">
        <v>12.1</v>
      </c>
      <c r="G257" s="1" t="s">
        <v>5</v>
      </c>
    </row>
    <row r="258" spans="5:7" x14ac:dyDescent="0.2">
      <c r="E258" s="1">
        <v>252</v>
      </c>
      <c r="F258" s="1">
        <v>12.2</v>
      </c>
      <c r="G258" s="1" t="s">
        <v>5</v>
      </c>
    </row>
    <row r="259" spans="5:7" x14ac:dyDescent="0.2">
      <c r="E259" s="1">
        <v>253</v>
      </c>
      <c r="F259" s="1">
        <v>12.3</v>
      </c>
      <c r="G259" s="1" t="s">
        <v>5</v>
      </c>
    </row>
    <row r="260" spans="5:7" x14ac:dyDescent="0.2">
      <c r="E260" s="1">
        <v>254</v>
      </c>
      <c r="F260" s="1">
        <v>12.4</v>
      </c>
      <c r="G260" s="1" t="s">
        <v>5</v>
      </c>
    </row>
    <row r="261" spans="5:7" x14ac:dyDescent="0.2">
      <c r="E261" s="1">
        <v>255</v>
      </c>
      <c r="F261" s="1">
        <v>12.5</v>
      </c>
      <c r="G261" s="1" t="s">
        <v>5</v>
      </c>
    </row>
    <row r="262" spans="5:7" x14ac:dyDescent="0.2">
      <c r="E262" s="1">
        <v>256</v>
      </c>
      <c r="F262" s="1">
        <v>12.6</v>
      </c>
      <c r="G262" s="1" t="s">
        <v>5</v>
      </c>
    </row>
    <row r="263" spans="5:7" x14ac:dyDescent="0.2">
      <c r="E263" s="1">
        <v>257</v>
      </c>
      <c r="F263" s="1">
        <v>12.7</v>
      </c>
      <c r="G263" s="1" t="s">
        <v>5</v>
      </c>
    </row>
    <row r="264" spans="5:7" x14ac:dyDescent="0.2">
      <c r="E264" s="1">
        <v>258</v>
      </c>
      <c r="F264" s="1">
        <v>12.8</v>
      </c>
      <c r="G264" s="1" t="s">
        <v>5</v>
      </c>
    </row>
    <row r="265" spans="5:7" x14ac:dyDescent="0.2">
      <c r="E265" s="1">
        <v>259</v>
      </c>
      <c r="F265" s="1">
        <v>12.9</v>
      </c>
      <c r="G265" s="1" t="s">
        <v>5</v>
      </c>
    </row>
    <row r="266" spans="5:7" x14ac:dyDescent="0.2">
      <c r="E266" s="1">
        <v>260</v>
      </c>
      <c r="F266" s="1">
        <v>13</v>
      </c>
      <c r="G266" s="1" t="s">
        <v>5</v>
      </c>
    </row>
    <row r="267" spans="5:7" x14ac:dyDescent="0.2">
      <c r="E267" s="1">
        <v>261</v>
      </c>
      <c r="F267" s="1">
        <v>13.1</v>
      </c>
      <c r="G267" s="1" t="s">
        <v>5</v>
      </c>
    </row>
    <row r="268" spans="5:7" x14ac:dyDescent="0.2">
      <c r="E268" s="1">
        <v>262</v>
      </c>
      <c r="F268" s="1">
        <v>13.2</v>
      </c>
      <c r="G268" s="1" t="s">
        <v>5</v>
      </c>
    </row>
    <row r="269" spans="5:7" x14ac:dyDescent="0.2">
      <c r="E269" s="1">
        <v>263</v>
      </c>
      <c r="F269" s="1">
        <v>13.3</v>
      </c>
      <c r="G269" s="1" t="s">
        <v>5</v>
      </c>
    </row>
    <row r="270" spans="5:7" x14ac:dyDescent="0.2">
      <c r="E270" s="1">
        <v>264</v>
      </c>
      <c r="F270" s="1">
        <v>13.4</v>
      </c>
      <c r="G270" s="1" t="s">
        <v>5</v>
      </c>
    </row>
    <row r="271" spans="5:7" x14ac:dyDescent="0.2">
      <c r="E271" s="1">
        <v>265</v>
      </c>
      <c r="F271" s="1">
        <v>13.5</v>
      </c>
      <c r="G271" s="1" t="s">
        <v>5</v>
      </c>
    </row>
    <row r="272" spans="5:7" x14ac:dyDescent="0.2">
      <c r="E272" s="1">
        <v>266</v>
      </c>
      <c r="F272" s="1">
        <v>13.6</v>
      </c>
      <c r="G272" s="1" t="s">
        <v>5</v>
      </c>
    </row>
    <row r="273" spans="5:7" x14ac:dyDescent="0.2">
      <c r="E273" s="1">
        <v>267</v>
      </c>
      <c r="F273" s="1">
        <v>13.7</v>
      </c>
      <c r="G273" s="1" t="s">
        <v>5</v>
      </c>
    </row>
    <row r="274" spans="5:7" x14ac:dyDescent="0.2">
      <c r="E274" s="1">
        <v>268</v>
      </c>
      <c r="F274" s="1">
        <v>13.8</v>
      </c>
      <c r="G274" s="1" t="s">
        <v>5</v>
      </c>
    </row>
    <row r="275" spans="5:7" x14ac:dyDescent="0.2">
      <c r="E275" s="1">
        <v>269</v>
      </c>
      <c r="F275" s="1">
        <v>13.9</v>
      </c>
      <c r="G275" s="1" t="s">
        <v>5</v>
      </c>
    </row>
    <row r="276" spans="5:7" x14ac:dyDescent="0.2">
      <c r="E276" s="1">
        <v>270</v>
      </c>
      <c r="F276" s="1">
        <v>14</v>
      </c>
      <c r="G276" s="1" t="s">
        <v>5</v>
      </c>
    </row>
    <row r="277" spans="5:7" x14ac:dyDescent="0.2">
      <c r="E277" s="1">
        <v>271</v>
      </c>
      <c r="F277" s="1">
        <v>13.9</v>
      </c>
      <c r="G277" s="1" t="s">
        <v>5</v>
      </c>
    </row>
    <row r="278" spans="5:7" x14ac:dyDescent="0.2">
      <c r="E278" s="1">
        <v>272</v>
      </c>
      <c r="F278" s="1">
        <v>13.8</v>
      </c>
      <c r="G278" s="1" t="s">
        <v>5</v>
      </c>
    </row>
    <row r="279" spans="5:7" x14ac:dyDescent="0.2">
      <c r="E279" s="1">
        <v>273</v>
      </c>
      <c r="F279" s="1">
        <v>13.7</v>
      </c>
      <c r="G279" s="1" t="s">
        <v>5</v>
      </c>
    </row>
    <row r="280" spans="5:7" x14ac:dyDescent="0.2">
      <c r="E280" s="1">
        <v>274</v>
      </c>
      <c r="F280" s="1">
        <v>13.6</v>
      </c>
      <c r="G280" s="1" t="s">
        <v>5</v>
      </c>
    </row>
    <row r="281" spans="5:7" x14ac:dyDescent="0.2">
      <c r="E281" s="1">
        <v>275</v>
      </c>
      <c r="F281" s="1">
        <v>13.5</v>
      </c>
      <c r="G281" s="1" t="s">
        <v>5</v>
      </c>
    </row>
    <row r="282" spans="5:7" x14ac:dyDescent="0.2">
      <c r="E282" s="1">
        <v>276</v>
      </c>
      <c r="F282" s="1">
        <v>13.4</v>
      </c>
      <c r="G282" s="1" t="s">
        <v>5</v>
      </c>
    </row>
    <row r="283" spans="5:7" x14ac:dyDescent="0.2">
      <c r="E283" s="1">
        <v>277</v>
      </c>
      <c r="F283" s="1">
        <v>13.3</v>
      </c>
      <c r="G283" s="1" t="s">
        <v>5</v>
      </c>
    </row>
    <row r="284" spans="5:7" x14ac:dyDescent="0.2">
      <c r="E284" s="1">
        <v>278</v>
      </c>
      <c r="F284" s="1">
        <v>13.2</v>
      </c>
      <c r="G284" s="1" t="s">
        <v>5</v>
      </c>
    </row>
    <row r="285" spans="5:7" x14ac:dyDescent="0.2">
      <c r="E285" s="1">
        <v>279</v>
      </c>
      <c r="F285" s="1">
        <v>13.1</v>
      </c>
      <c r="G285" s="1" t="s">
        <v>5</v>
      </c>
    </row>
    <row r="286" spans="5:7" x14ac:dyDescent="0.2">
      <c r="E286" s="1">
        <v>280</v>
      </c>
      <c r="F286" s="1">
        <v>13</v>
      </c>
      <c r="G286" s="1" t="s">
        <v>5</v>
      </c>
    </row>
    <row r="287" spans="5:7" x14ac:dyDescent="0.2">
      <c r="E287" s="1">
        <v>281</v>
      </c>
      <c r="F287" s="1">
        <v>12.9</v>
      </c>
      <c r="G287" s="1" t="s">
        <v>5</v>
      </c>
    </row>
    <row r="288" spans="5:7" x14ac:dyDescent="0.2">
      <c r="E288" s="1">
        <v>282</v>
      </c>
      <c r="F288" s="1">
        <v>12.8</v>
      </c>
      <c r="G288" s="1" t="s">
        <v>5</v>
      </c>
    </row>
    <row r="289" spans="5:7" x14ac:dyDescent="0.2">
      <c r="E289" s="1">
        <v>283</v>
      </c>
      <c r="F289" s="1">
        <v>12.7</v>
      </c>
      <c r="G289" s="1" t="s">
        <v>5</v>
      </c>
    </row>
    <row r="290" spans="5:7" x14ac:dyDescent="0.2">
      <c r="E290" s="1">
        <v>284</v>
      </c>
      <c r="F290" s="1">
        <v>12.6</v>
      </c>
      <c r="G290" s="1" t="s">
        <v>5</v>
      </c>
    </row>
    <row r="291" spans="5:7" x14ac:dyDescent="0.2">
      <c r="E291" s="1">
        <v>285</v>
      </c>
      <c r="F291" s="1">
        <v>12.5</v>
      </c>
      <c r="G291" s="1" t="s">
        <v>5</v>
      </c>
    </row>
    <row r="292" spans="5:7" x14ac:dyDescent="0.2">
      <c r="E292" s="1">
        <v>286</v>
      </c>
      <c r="F292" s="1">
        <v>12.4</v>
      </c>
      <c r="G292" s="1" t="s">
        <v>5</v>
      </c>
    </row>
    <row r="293" spans="5:7" x14ac:dyDescent="0.2">
      <c r="E293" s="1">
        <v>287</v>
      </c>
      <c r="F293" s="1">
        <v>12.3</v>
      </c>
      <c r="G293" s="1" t="s">
        <v>5</v>
      </c>
    </row>
    <row r="294" spans="5:7" x14ac:dyDescent="0.2">
      <c r="E294" s="1">
        <v>288</v>
      </c>
      <c r="F294" s="1">
        <v>12.2</v>
      </c>
      <c r="G294" s="1" t="s">
        <v>5</v>
      </c>
    </row>
    <row r="295" spans="5:7" x14ac:dyDescent="0.2">
      <c r="E295" s="1">
        <v>289</v>
      </c>
      <c r="F295" s="1">
        <v>12.1</v>
      </c>
      <c r="G295" s="1" t="s">
        <v>5</v>
      </c>
    </row>
    <row r="296" spans="5:7" x14ac:dyDescent="0.2">
      <c r="E296" s="1">
        <v>290</v>
      </c>
      <c r="F296" s="1">
        <v>12</v>
      </c>
      <c r="G296" s="1" t="s">
        <v>5</v>
      </c>
    </row>
    <row r="297" spans="5:7" x14ac:dyDescent="0.2">
      <c r="E297" s="1">
        <v>291</v>
      </c>
      <c r="F297" s="1">
        <v>11.8</v>
      </c>
      <c r="G297" s="1" t="s">
        <v>5</v>
      </c>
    </row>
    <row r="298" spans="5:7" x14ac:dyDescent="0.2">
      <c r="E298" s="1">
        <v>292</v>
      </c>
      <c r="F298" s="1">
        <v>11.6</v>
      </c>
      <c r="G298" s="1" t="s">
        <v>5</v>
      </c>
    </row>
    <row r="299" spans="5:7" x14ac:dyDescent="0.2">
      <c r="E299" s="1">
        <v>293</v>
      </c>
      <c r="F299" s="1">
        <v>11.4</v>
      </c>
      <c r="G299" s="1" t="s">
        <v>5</v>
      </c>
    </row>
    <row r="300" spans="5:7" x14ac:dyDescent="0.2">
      <c r="E300" s="1">
        <v>294</v>
      </c>
      <c r="F300" s="1">
        <v>11.2</v>
      </c>
      <c r="G300" s="1" t="s">
        <v>5</v>
      </c>
    </row>
    <row r="301" spans="5:7" x14ac:dyDescent="0.2">
      <c r="E301" s="1">
        <v>295</v>
      </c>
      <c r="F301" s="1">
        <v>11</v>
      </c>
      <c r="G301" s="1" t="s">
        <v>5</v>
      </c>
    </row>
    <row r="302" spans="5:7" x14ac:dyDescent="0.2">
      <c r="E302" s="1">
        <v>296</v>
      </c>
      <c r="F302" s="1">
        <v>10.8</v>
      </c>
      <c r="G302" s="1" t="s">
        <v>5</v>
      </c>
    </row>
    <row r="303" spans="5:7" x14ac:dyDescent="0.2">
      <c r="E303" s="1">
        <v>297</v>
      </c>
      <c r="F303" s="1">
        <v>10.6</v>
      </c>
      <c r="G303" s="1" t="s">
        <v>5</v>
      </c>
    </row>
    <row r="304" spans="5:7" x14ac:dyDescent="0.2">
      <c r="E304" s="1">
        <v>298</v>
      </c>
      <c r="F304" s="1">
        <v>10.4</v>
      </c>
      <c r="G304" s="1" t="s">
        <v>5</v>
      </c>
    </row>
    <row r="305" spans="5:7" x14ac:dyDescent="0.2">
      <c r="E305" s="1">
        <v>299</v>
      </c>
      <c r="F305" s="1">
        <v>10.199999999999999</v>
      </c>
      <c r="G305" s="1" t="s">
        <v>5</v>
      </c>
    </row>
    <row r="306" spans="5:7" x14ac:dyDescent="0.2">
      <c r="E306" s="1">
        <v>300</v>
      </c>
      <c r="F306" s="1">
        <v>10</v>
      </c>
      <c r="G306" s="1" t="s">
        <v>5</v>
      </c>
    </row>
    <row r="307" spans="5:7" x14ac:dyDescent="0.2">
      <c r="E307" s="1">
        <v>301</v>
      </c>
      <c r="F307" s="1">
        <v>9.9</v>
      </c>
      <c r="G307" s="1" t="s">
        <v>5</v>
      </c>
    </row>
    <row r="308" spans="5:7" x14ac:dyDescent="0.2">
      <c r="E308" s="1">
        <v>302</v>
      </c>
      <c r="F308" s="1">
        <v>9.8000000000000007</v>
      </c>
      <c r="G308" s="1" t="s">
        <v>5</v>
      </c>
    </row>
    <row r="309" spans="5:7" x14ac:dyDescent="0.2">
      <c r="E309" s="1">
        <v>303</v>
      </c>
      <c r="F309" s="1">
        <v>9.6999999999999993</v>
      </c>
      <c r="G309" s="1" t="s">
        <v>5</v>
      </c>
    </row>
    <row r="310" spans="5:7" x14ac:dyDescent="0.2">
      <c r="E310" s="1">
        <v>304</v>
      </c>
      <c r="F310" s="1">
        <v>9.6</v>
      </c>
      <c r="G310" s="1" t="s">
        <v>5</v>
      </c>
    </row>
    <row r="311" spans="5:7" x14ac:dyDescent="0.2">
      <c r="E311" s="1">
        <v>305</v>
      </c>
      <c r="F311" s="1">
        <v>9.5</v>
      </c>
      <c r="G311" s="1" t="s">
        <v>5</v>
      </c>
    </row>
    <row r="312" spans="5:7" x14ac:dyDescent="0.2">
      <c r="E312" s="1">
        <v>306</v>
      </c>
      <c r="F312" s="1">
        <v>9.4</v>
      </c>
      <c r="G312" s="1" t="s">
        <v>5</v>
      </c>
    </row>
    <row r="313" spans="5:7" x14ac:dyDescent="0.2">
      <c r="E313" s="1">
        <v>307</v>
      </c>
      <c r="F313" s="1">
        <v>9.3000000000000007</v>
      </c>
      <c r="G313" s="1" t="s">
        <v>5</v>
      </c>
    </row>
    <row r="314" spans="5:7" x14ac:dyDescent="0.2">
      <c r="E314" s="1">
        <v>308</v>
      </c>
      <c r="F314" s="1">
        <v>9.1999999999999993</v>
      </c>
      <c r="G314" s="1" t="s">
        <v>5</v>
      </c>
    </row>
    <row r="315" spans="5:7" x14ac:dyDescent="0.2">
      <c r="E315" s="1">
        <v>309</v>
      </c>
      <c r="F315" s="1">
        <v>9.1</v>
      </c>
      <c r="G315" s="1" t="s">
        <v>5</v>
      </c>
    </row>
    <row r="316" spans="5:7" x14ac:dyDescent="0.2">
      <c r="E316" s="1">
        <v>310</v>
      </c>
      <c r="F316" s="1">
        <v>9</v>
      </c>
      <c r="G316" s="1" t="s">
        <v>5</v>
      </c>
    </row>
    <row r="317" spans="5:7" x14ac:dyDescent="0.2">
      <c r="E317" s="1">
        <v>311</v>
      </c>
      <c r="F317" s="1">
        <v>8.9</v>
      </c>
      <c r="G317" s="1" t="s">
        <v>5</v>
      </c>
    </row>
    <row r="318" spans="5:7" x14ac:dyDescent="0.2">
      <c r="E318" s="1">
        <v>312</v>
      </c>
      <c r="F318" s="1">
        <v>8.8000000000000007</v>
      </c>
      <c r="G318" s="1" t="s">
        <v>5</v>
      </c>
    </row>
    <row r="319" spans="5:7" x14ac:dyDescent="0.2">
      <c r="E319" s="1">
        <v>313</v>
      </c>
      <c r="F319" s="1">
        <v>8.6999999999999993</v>
      </c>
      <c r="G319" s="1" t="s">
        <v>5</v>
      </c>
    </row>
    <row r="320" spans="5:7" x14ac:dyDescent="0.2">
      <c r="E320" s="1">
        <v>314</v>
      </c>
      <c r="F320" s="1">
        <v>8.6</v>
      </c>
      <c r="G320" s="1" t="s">
        <v>5</v>
      </c>
    </row>
    <row r="321" spans="5:7" x14ac:dyDescent="0.2">
      <c r="E321" s="1">
        <v>315</v>
      </c>
      <c r="F321" s="1">
        <v>8.5</v>
      </c>
      <c r="G321" s="1" t="s">
        <v>5</v>
      </c>
    </row>
    <row r="322" spans="5:7" x14ac:dyDescent="0.2">
      <c r="E322" s="1">
        <v>316</v>
      </c>
      <c r="F322" s="1">
        <v>8.4</v>
      </c>
      <c r="G322" s="1" t="s">
        <v>5</v>
      </c>
    </row>
    <row r="323" spans="5:7" x14ac:dyDescent="0.2">
      <c r="E323" s="1">
        <v>317</v>
      </c>
      <c r="F323" s="1">
        <v>8.3000000000000007</v>
      </c>
      <c r="G323" s="1" t="s">
        <v>5</v>
      </c>
    </row>
    <row r="324" spans="5:7" x14ac:dyDescent="0.2">
      <c r="E324" s="1">
        <v>318</v>
      </c>
      <c r="F324" s="1">
        <v>8.1999999999999993</v>
      </c>
      <c r="G324" s="1" t="s">
        <v>5</v>
      </c>
    </row>
    <row r="325" spans="5:7" x14ac:dyDescent="0.2">
      <c r="E325" s="1">
        <v>319</v>
      </c>
      <c r="F325" s="1">
        <v>8.1</v>
      </c>
      <c r="G325" s="1" t="s">
        <v>5</v>
      </c>
    </row>
    <row r="326" spans="5:7" x14ac:dyDescent="0.2">
      <c r="E326" s="1">
        <v>320</v>
      </c>
      <c r="F326" s="1">
        <v>8</v>
      </c>
      <c r="G326" s="1" t="s">
        <v>5</v>
      </c>
    </row>
    <row r="327" spans="5:7" x14ac:dyDescent="0.2">
      <c r="E327" s="1">
        <v>321</v>
      </c>
      <c r="F327" s="1">
        <v>7.8</v>
      </c>
      <c r="G327" s="1" t="s">
        <v>5</v>
      </c>
    </row>
    <row r="328" spans="5:7" x14ac:dyDescent="0.2">
      <c r="E328" s="1">
        <v>322</v>
      </c>
      <c r="F328" s="1">
        <v>7.6</v>
      </c>
      <c r="G328" s="1" t="s">
        <v>5</v>
      </c>
    </row>
    <row r="329" spans="5:7" x14ac:dyDescent="0.2">
      <c r="E329" s="1">
        <v>323</v>
      </c>
      <c r="F329" s="1">
        <v>7.4</v>
      </c>
      <c r="G329" s="1" t="s">
        <v>5</v>
      </c>
    </row>
    <row r="330" spans="5:7" x14ac:dyDescent="0.2">
      <c r="E330" s="1">
        <v>324</v>
      </c>
      <c r="F330" s="1">
        <v>7.2</v>
      </c>
      <c r="G330" s="1" t="s">
        <v>5</v>
      </c>
    </row>
    <row r="331" spans="5:7" x14ac:dyDescent="0.2">
      <c r="E331" s="1">
        <v>325</v>
      </c>
      <c r="F331" s="1">
        <v>7</v>
      </c>
      <c r="G331" s="1" t="s">
        <v>5</v>
      </c>
    </row>
    <row r="332" spans="5:7" x14ac:dyDescent="0.2">
      <c r="E332" s="1">
        <v>326</v>
      </c>
      <c r="F332" s="1">
        <v>6.8</v>
      </c>
      <c r="G332" s="1" t="s">
        <v>5</v>
      </c>
    </row>
    <row r="333" spans="5:7" x14ac:dyDescent="0.2">
      <c r="E333" s="1">
        <v>327</v>
      </c>
      <c r="F333" s="1">
        <v>6.6</v>
      </c>
      <c r="G333" s="1" t="s">
        <v>5</v>
      </c>
    </row>
    <row r="334" spans="5:7" x14ac:dyDescent="0.2">
      <c r="E334" s="1">
        <v>328</v>
      </c>
      <c r="F334" s="1">
        <v>6.4</v>
      </c>
      <c r="G334" s="1" t="s">
        <v>5</v>
      </c>
    </row>
    <row r="335" spans="5:7" x14ac:dyDescent="0.2">
      <c r="E335" s="1">
        <v>329</v>
      </c>
      <c r="F335" s="1">
        <v>6.2</v>
      </c>
      <c r="G335" s="1" t="s">
        <v>5</v>
      </c>
    </row>
    <row r="336" spans="5:7" x14ac:dyDescent="0.2">
      <c r="E336" s="1">
        <v>330</v>
      </c>
      <c r="F336" s="1">
        <v>6</v>
      </c>
      <c r="G336" s="1" t="s">
        <v>5</v>
      </c>
    </row>
    <row r="337" spans="5:7" x14ac:dyDescent="0.2">
      <c r="E337" s="1">
        <v>331</v>
      </c>
      <c r="F337" s="1">
        <v>5.9</v>
      </c>
      <c r="G337" s="1" t="s">
        <v>5</v>
      </c>
    </row>
    <row r="338" spans="5:7" x14ac:dyDescent="0.2">
      <c r="E338" s="1">
        <v>332</v>
      </c>
      <c r="F338" s="1">
        <v>5.8</v>
      </c>
      <c r="G338" s="1" t="s">
        <v>5</v>
      </c>
    </row>
    <row r="339" spans="5:7" x14ac:dyDescent="0.2">
      <c r="E339" s="1">
        <v>333</v>
      </c>
      <c r="F339" s="1">
        <v>5.7</v>
      </c>
      <c r="G339" s="1" t="s">
        <v>5</v>
      </c>
    </row>
    <row r="340" spans="5:7" x14ac:dyDescent="0.2">
      <c r="E340" s="1">
        <v>334</v>
      </c>
      <c r="F340" s="1">
        <v>5.6</v>
      </c>
      <c r="G340" s="1" t="s">
        <v>5</v>
      </c>
    </row>
    <row r="341" spans="5:7" x14ac:dyDescent="0.2">
      <c r="E341" s="1">
        <v>335</v>
      </c>
      <c r="F341" s="1">
        <v>5.5</v>
      </c>
      <c r="G341" s="1" t="s">
        <v>5</v>
      </c>
    </row>
    <row r="342" spans="5:7" x14ac:dyDescent="0.2">
      <c r="E342" s="1">
        <v>336</v>
      </c>
      <c r="F342" s="1">
        <v>5.4</v>
      </c>
      <c r="G342" s="1" t="s">
        <v>5</v>
      </c>
    </row>
    <row r="343" spans="5:7" x14ac:dyDescent="0.2">
      <c r="E343" s="1">
        <v>337</v>
      </c>
      <c r="F343" s="1">
        <v>5.3</v>
      </c>
      <c r="G343" s="1" t="s">
        <v>5</v>
      </c>
    </row>
    <row r="344" spans="5:7" x14ac:dyDescent="0.2">
      <c r="E344" s="1">
        <v>338</v>
      </c>
      <c r="F344" s="1">
        <v>5.2</v>
      </c>
      <c r="G344" s="1" t="s">
        <v>5</v>
      </c>
    </row>
    <row r="345" spans="5:7" x14ac:dyDescent="0.2">
      <c r="E345" s="1">
        <v>339</v>
      </c>
      <c r="F345" s="1">
        <v>5.0999999999999996</v>
      </c>
      <c r="G345" s="1" t="s">
        <v>5</v>
      </c>
    </row>
    <row r="346" spans="5:7" x14ac:dyDescent="0.2">
      <c r="E346" s="1">
        <v>340</v>
      </c>
      <c r="F346" s="1">
        <v>5</v>
      </c>
      <c r="G346" s="1" t="s">
        <v>5</v>
      </c>
    </row>
    <row r="347" spans="5:7" x14ac:dyDescent="0.2">
      <c r="E347" s="1">
        <v>341</v>
      </c>
      <c r="F347" s="1">
        <v>4.8</v>
      </c>
      <c r="G347" s="1" t="s">
        <v>5</v>
      </c>
    </row>
    <row r="348" spans="5:7" x14ac:dyDescent="0.2">
      <c r="E348" s="1">
        <v>342</v>
      </c>
      <c r="F348" s="1">
        <v>4.5999999999999996</v>
      </c>
      <c r="G348" s="1" t="s">
        <v>5</v>
      </c>
    </row>
    <row r="349" spans="5:7" x14ac:dyDescent="0.2">
      <c r="E349" s="1">
        <v>343</v>
      </c>
      <c r="F349" s="1">
        <v>4.4000000000000004</v>
      </c>
      <c r="G349" s="1" t="s">
        <v>5</v>
      </c>
    </row>
    <row r="350" spans="5:7" x14ac:dyDescent="0.2">
      <c r="E350" s="1">
        <v>344</v>
      </c>
      <c r="F350" s="1">
        <v>4.2</v>
      </c>
      <c r="G350" s="1" t="s">
        <v>5</v>
      </c>
    </row>
    <row r="351" spans="5:7" x14ac:dyDescent="0.2">
      <c r="E351" s="1">
        <v>345</v>
      </c>
      <c r="F351" s="1">
        <v>4</v>
      </c>
      <c r="G351" s="1" t="s">
        <v>5</v>
      </c>
    </row>
    <row r="352" spans="5:7" x14ac:dyDescent="0.2">
      <c r="E352" s="1">
        <v>346</v>
      </c>
      <c r="F352" s="1">
        <v>3.8</v>
      </c>
      <c r="G352" s="1" t="s">
        <v>5</v>
      </c>
    </row>
    <row r="353" spans="5:7" x14ac:dyDescent="0.2">
      <c r="E353" s="1">
        <v>347</v>
      </c>
      <c r="F353" s="1">
        <v>3.6</v>
      </c>
      <c r="G353" s="1" t="s">
        <v>5</v>
      </c>
    </row>
    <row r="354" spans="5:7" x14ac:dyDescent="0.2">
      <c r="E354" s="1">
        <v>348</v>
      </c>
      <c r="F354" s="1">
        <v>3.4</v>
      </c>
      <c r="G354" s="1" t="s">
        <v>5</v>
      </c>
    </row>
    <row r="355" spans="5:7" x14ac:dyDescent="0.2">
      <c r="E355" s="1">
        <v>349</v>
      </c>
      <c r="F355" s="1">
        <v>3.2</v>
      </c>
      <c r="G355" s="1" t="s">
        <v>5</v>
      </c>
    </row>
    <row r="356" spans="5:7" x14ac:dyDescent="0.2">
      <c r="E356" s="1">
        <v>350</v>
      </c>
      <c r="F356" s="1">
        <v>3</v>
      </c>
      <c r="G356" s="1" t="s">
        <v>5</v>
      </c>
    </row>
    <row r="357" spans="5:7" x14ac:dyDescent="0.2">
      <c r="E357" s="1">
        <v>351</v>
      </c>
      <c r="F357" s="1">
        <v>2.7</v>
      </c>
      <c r="G357" s="1" t="s">
        <v>5</v>
      </c>
    </row>
    <row r="358" spans="5:7" x14ac:dyDescent="0.2">
      <c r="E358" s="1">
        <v>352</v>
      </c>
      <c r="F358" s="1">
        <v>2.4</v>
      </c>
      <c r="G358" s="1" t="s">
        <v>5</v>
      </c>
    </row>
    <row r="359" spans="5:7" x14ac:dyDescent="0.2">
      <c r="E359" s="1">
        <v>353</v>
      </c>
      <c r="F359" s="1">
        <v>2.1</v>
      </c>
      <c r="G359" s="1" t="s">
        <v>5</v>
      </c>
    </row>
    <row r="360" spans="5:7" x14ac:dyDescent="0.2">
      <c r="E360" s="1">
        <v>354</v>
      </c>
      <c r="F360" s="1">
        <v>1.8</v>
      </c>
      <c r="G360" s="1" t="s">
        <v>5</v>
      </c>
    </row>
    <row r="361" spans="5:7" x14ac:dyDescent="0.2">
      <c r="E361" s="1">
        <v>355</v>
      </c>
      <c r="F361" s="1">
        <v>1.5</v>
      </c>
      <c r="G361" s="1" t="s">
        <v>5</v>
      </c>
    </row>
    <row r="362" spans="5:7" x14ac:dyDescent="0.2">
      <c r="E362" s="1">
        <v>356</v>
      </c>
      <c r="F362" s="1">
        <v>1.2</v>
      </c>
      <c r="G362" s="1" t="s">
        <v>5</v>
      </c>
    </row>
    <row r="363" spans="5:7" x14ac:dyDescent="0.2">
      <c r="E363" s="1">
        <v>357</v>
      </c>
      <c r="F363" s="1">
        <v>0.9</v>
      </c>
      <c r="G363" s="1" t="s">
        <v>5</v>
      </c>
    </row>
    <row r="364" spans="5:7" x14ac:dyDescent="0.2">
      <c r="E364" s="1">
        <v>358</v>
      </c>
      <c r="F364" s="1">
        <v>0.6</v>
      </c>
      <c r="G364" s="1" t="s">
        <v>5</v>
      </c>
    </row>
    <row r="365" spans="5:7" x14ac:dyDescent="0.2">
      <c r="E365" s="1">
        <v>359</v>
      </c>
      <c r="F365" s="1">
        <v>0.3</v>
      </c>
      <c r="G365" s="1" t="s">
        <v>5</v>
      </c>
    </row>
    <row r="366" spans="5:7" x14ac:dyDescent="0.2">
      <c r="E366" s="1">
        <v>360</v>
      </c>
      <c r="F366" s="1">
        <v>0</v>
      </c>
      <c r="G366" s="1" t="s">
        <v>5</v>
      </c>
    </row>
  </sheetData>
  <mergeCells count="1">
    <mergeCell ref="F1:K1"/>
  </mergeCells>
  <phoneticPr fontId="1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plan saling</vt:lpstr>
      <vt:lpstr>VARIATION</vt:lpstr>
      <vt:lpstr>CDMVT</vt:lpstr>
      <vt:lpstr>DVATION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BCO</dc:creator>
  <cp:lastModifiedBy>behzad</cp:lastModifiedBy>
  <dcterms:created xsi:type="dcterms:W3CDTF">2015-06-05T18:17:20Z</dcterms:created>
  <dcterms:modified xsi:type="dcterms:W3CDTF">2024-12-17T18:18:46Z</dcterms:modified>
</cp:coreProperties>
</file>